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mina\Desktop\JP ILIDŽA 2024\9. ZA OBJAVU OMEDIA DOO\"/>
    </mc:Choice>
  </mc:AlternateContent>
  <xr:revisionPtr revIDLastSave="0" documentId="8_{8913741D-BE86-4CEB-93BD-562CB1095DCB}" xr6:coauthVersionLast="47" xr6:coauthVersionMax="47" xr10:uidLastSave="{00000000-0000-0000-0000-000000000000}"/>
  <bookViews>
    <workbookView xWindow="-120" yWindow="-120" windowWidth="29040" windowHeight="15720" xr2:uid="{6C6EBA9C-D92B-4A0D-9D89-073BB46540F8}"/>
  </bookViews>
  <sheets>
    <sheet name="Nacrt programa rada za 24" sheetId="4" r:id="rId1"/>
    <sheet name="Rekapitulacija " sheetId="6" r:id="rId2"/>
  </sheets>
  <definedNames>
    <definedName name="_xlnm.Print_Area" localSheetId="0">'Nacrt programa rada za 24'!$A$1:$G$652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6" i="4" l="1"/>
  <c r="G546" i="4" s="1"/>
  <c r="F582" i="4"/>
  <c r="G582" i="4" s="1"/>
  <c r="F601" i="4"/>
  <c r="G601" i="4" s="1"/>
  <c r="F590" i="4"/>
  <c r="F646" i="4"/>
  <c r="G646" i="4" s="1"/>
  <c r="F644" i="4"/>
  <c r="G644" i="4" s="1"/>
  <c r="F645" i="4"/>
  <c r="G645" i="4" s="1"/>
  <c r="G643" i="4" l="1"/>
  <c r="F643" i="4"/>
  <c r="F642" i="4"/>
  <c r="G642" i="4" s="1"/>
  <c r="F637" i="4"/>
  <c r="G637" i="4" s="1"/>
  <c r="F638" i="4"/>
  <c r="G638" i="4" s="1"/>
  <c r="F639" i="4"/>
  <c r="G639" i="4" s="1"/>
  <c r="F640" i="4"/>
  <c r="G640" i="4" s="1"/>
  <c r="F641" i="4"/>
  <c r="G641" i="4" s="1"/>
  <c r="F636" i="4"/>
  <c r="G636" i="4" s="1"/>
  <c r="F634" i="4"/>
  <c r="G634" i="4" s="1"/>
  <c r="F633" i="4"/>
  <c r="G633" i="4" s="1"/>
  <c r="F631" i="4"/>
  <c r="G631" i="4" s="1"/>
  <c r="F630" i="4"/>
  <c r="G630" i="4" s="1"/>
  <c r="F629" i="4"/>
  <c r="G629" i="4" s="1"/>
  <c r="F628" i="4"/>
  <c r="G628" i="4" s="1"/>
  <c r="F627" i="4"/>
  <c r="F625" i="4"/>
  <c r="G625" i="4" s="1"/>
  <c r="F624" i="4"/>
  <c r="G624" i="4" s="1"/>
  <c r="F623" i="4"/>
  <c r="G623" i="4" s="1"/>
  <c r="F622" i="4"/>
  <c r="G622" i="4" s="1"/>
  <c r="F621" i="4"/>
  <c r="G621" i="4" s="1"/>
  <c r="F620" i="4"/>
  <c r="G620" i="4" s="1"/>
  <c r="F619" i="4"/>
  <c r="G619" i="4" s="1"/>
  <c r="F618" i="4"/>
  <c r="G618" i="4" s="1"/>
  <c r="F614" i="4"/>
  <c r="G614" i="4" s="1"/>
  <c r="F615" i="4"/>
  <c r="G615" i="4" s="1"/>
  <c r="F616" i="4"/>
  <c r="G616" i="4" s="1"/>
  <c r="F617" i="4"/>
  <c r="G617" i="4" s="1"/>
  <c r="F613" i="4"/>
  <c r="G613" i="4" s="1"/>
  <c r="F607" i="4"/>
  <c r="G607" i="4" s="1"/>
  <c r="F608" i="4"/>
  <c r="G608" i="4" s="1"/>
  <c r="F609" i="4"/>
  <c r="G609" i="4" s="1"/>
  <c r="F610" i="4"/>
  <c r="G610" i="4" s="1"/>
  <c r="F611" i="4"/>
  <c r="G611" i="4" s="1"/>
  <c r="F604" i="4"/>
  <c r="G604" i="4" s="1"/>
  <c r="F597" i="4"/>
  <c r="G597" i="4" s="1"/>
  <c r="F598" i="4"/>
  <c r="G598" i="4" s="1"/>
  <c r="F599" i="4"/>
  <c r="G599" i="4" s="1"/>
  <c r="F600" i="4"/>
  <c r="G600" i="4" s="1"/>
  <c r="F602" i="4"/>
  <c r="G602" i="4" s="1"/>
  <c r="F603" i="4"/>
  <c r="G603" i="4" s="1"/>
  <c r="F605" i="4"/>
  <c r="G605" i="4" s="1"/>
  <c r="F606" i="4"/>
  <c r="F596" i="4"/>
  <c r="G596" i="4" s="1"/>
  <c r="F595" i="4"/>
  <c r="G595" i="4" s="1"/>
  <c r="F588" i="4"/>
  <c r="G588" i="4" s="1"/>
  <c r="F589" i="4"/>
  <c r="G589" i="4" s="1"/>
  <c r="G590" i="4"/>
  <c r="F591" i="4"/>
  <c r="G591" i="4" s="1"/>
  <c r="F592" i="4"/>
  <c r="G592" i="4" s="1"/>
  <c r="F593" i="4"/>
  <c r="G593" i="4" s="1"/>
  <c r="F587" i="4"/>
  <c r="G587" i="4" s="1"/>
  <c r="F579" i="4"/>
  <c r="G579" i="4" s="1"/>
  <c r="F583" i="4"/>
  <c r="G583" i="4" s="1"/>
  <c r="G606" i="4" l="1"/>
  <c r="F594" i="4"/>
  <c r="G594" i="4" s="1"/>
  <c r="G632" i="4"/>
  <c r="F632" i="4"/>
  <c r="F626" i="4"/>
  <c r="G627" i="4"/>
  <c r="G626" i="4" s="1"/>
  <c r="G612" i="4"/>
  <c r="F612" i="4"/>
  <c r="G586" i="4"/>
  <c r="F586" i="4"/>
  <c r="F577" i="4"/>
  <c r="G577" i="4"/>
  <c r="G647" i="4" l="1"/>
  <c r="D28" i="6" s="1"/>
  <c r="F647" i="4"/>
  <c r="F545" i="4"/>
  <c r="F543" i="4" s="1"/>
  <c r="G543" i="4" s="1"/>
  <c r="F542" i="4"/>
  <c r="F541" i="4"/>
  <c r="G541" i="4" s="1"/>
  <c r="F540" i="4"/>
  <c r="F538" i="4"/>
  <c r="F536" i="4"/>
  <c r="F535" i="4"/>
  <c r="F533" i="4"/>
  <c r="G533" i="4" s="1"/>
  <c r="F532" i="4"/>
  <c r="F530" i="4"/>
  <c r="G530" i="4" s="1"/>
  <c r="F529" i="4"/>
  <c r="G529" i="4" s="1"/>
  <c r="F528" i="4"/>
  <c r="G528" i="4" s="1"/>
  <c r="F527" i="4"/>
  <c r="G527" i="4" s="1"/>
  <c r="F526" i="4"/>
  <c r="G526" i="4" s="1"/>
  <c r="F525" i="4"/>
  <c r="G525" i="4" s="1"/>
  <c r="F524" i="4"/>
  <c r="F522" i="4"/>
  <c r="F521" i="4"/>
  <c r="G521" i="4" s="1"/>
  <c r="F520" i="4"/>
  <c r="F518" i="4"/>
  <c r="G518" i="4" s="1"/>
  <c r="G517" i="4" s="1"/>
  <c r="F515" i="4"/>
  <c r="G515" i="4" s="1"/>
  <c r="F514" i="4"/>
  <c r="F513" i="4"/>
  <c r="F510" i="4"/>
  <c r="F509" i="4" s="1"/>
  <c r="F508" i="4"/>
  <c r="G508" i="4" s="1"/>
  <c r="F507" i="4"/>
  <c r="G507" i="4" s="1"/>
  <c r="F506" i="4"/>
  <c r="G506" i="4" s="1"/>
  <c r="F505" i="4"/>
  <c r="G505" i="4" s="1"/>
  <c r="F504" i="4"/>
  <c r="F496" i="4"/>
  <c r="F569" i="4"/>
  <c r="G569" i="4" s="1"/>
  <c r="F568" i="4"/>
  <c r="G568" i="4" s="1"/>
  <c r="G386" i="4"/>
  <c r="F564" i="4"/>
  <c r="G564" i="4" s="1"/>
  <c r="D60" i="4"/>
  <c r="F563" i="4"/>
  <c r="G563" i="4" s="1"/>
  <c r="F562" i="4"/>
  <c r="G562" i="4" s="1"/>
  <c r="F388" i="4"/>
  <c r="F20" i="4"/>
  <c r="G20" i="4" s="1"/>
  <c r="F558" i="4"/>
  <c r="G558" i="4" s="1"/>
  <c r="G559" i="4" s="1"/>
  <c r="D24" i="6" s="1"/>
  <c r="I496" i="4"/>
  <c r="J496" i="4"/>
  <c r="R496" i="4"/>
  <c r="U496" i="4"/>
  <c r="X496" i="4"/>
  <c r="AA496" i="4"/>
  <c r="AD496" i="4"/>
  <c r="AG496" i="4"/>
  <c r="AJ496" i="4"/>
  <c r="AM496" i="4"/>
  <c r="AP496" i="4"/>
  <c r="AS496" i="4"/>
  <c r="AV496" i="4"/>
  <c r="AY496" i="4"/>
  <c r="I497" i="4"/>
  <c r="J497" i="4"/>
  <c r="R497" i="4"/>
  <c r="U497" i="4"/>
  <c r="X497" i="4"/>
  <c r="AA497" i="4"/>
  <c r="AD497" i="4"/>
  <c r="AG497" i="4"/>
  <c r="AJ497" i="4"/>
  <c r="AM497" i="4"/>
  <c r="AP497" i="4"/>
  <c r="AS497" i="4"/>
  <c r="AV497" i="4"/>
  <c r="AY497" i="4"/>
  <c r="I498" i="4"/>
  <c r="J498" i="4"/>
  <c r="R498" i="4"/>
  <c r="U498" i="4"/>
  <c r="X498" i="4"/>
  <c r="AA498" i="4"/>
  <c r="AD498" i="4"/>
  <c r="AG498" i="4"/>
  <c r="AJ498" i="4"/>
  <c r="AM498" i="4"/>
  <c r="AP498" i="4"/>
  <c r="AS498" i="4"/>
  <c r="AV498" i="4"/>
  <c r="AY498" i="4"/>
  <c r="I500" i="4"/>
  <c r="J500" i="4"/>
  <c r="R500" i="4"/>
  <c r="U500" i="4"/>
  <c r="X500" i="4"/>
  <c r="AA500" i="4"/>
  <c r="AD500" i="4"/>
  <c r="AG500" i="4"/>
  <c r="AJ500" i="4"/>
  <c r="AM500" i="4"/>
  <c r="AP500" i="4"/>
  <c r="AS500" i="4"/>
  <c r="AV500" i="4"/>
  <c r="AY500" i="4"/>
  <c r="I501" i="4"/>
  <c r="J501" i="4"/>
  <c r="R501" i="4"/>
  <c r="U501" i="4"/>
  <c r="X501" i="4"/>
  <c r="AA501" i="4"/>
  <c r="AD501" i="4"/>
  <c r="AG501" i="4"/>
  <c r="AJ501" i="4"/>
  <c r="AM501" i="4"/>
  <c r="AP501" i="4"/>
  <c r="AS501" i="4"/>
  <c r="AV501" i="4"/>
  <c r="AY501" i="4"/>
  <c r="I502" i="4"/>
  <c r="J502" i="4"/>
  <c r="R502" i="4"/>
  <c r="U502" i="4"/>
  <c r="X502" i="4"/>
  <c r="AA502" i="4"/>
  <c r="AD502" i="4"/>
  <c r="AG502" i="4"/>
  <c r="AJ502" i="4"/>
  <c r="AM502" i="4"/>
  <c r="AP502" i="4"/>
  <c r="AS502" i="4"/>
  <c r="AV502" i="4"/>
  <c r="AY502" i="4"/>
  <c r="I503" i="4"/>
  <c r="J503" i="4"/>
  <c r="R503" i="4"/>
  <c r="U503" i="4"/>
  <c r="X503" i="4"/>
  <c r="AA503" i="4"/>
  <c r="AD503" i="4"/>
  <c r="AG503" i="4"/>
  <c r="AJ503" i="4"/>
  <c r="AM503" i="4"/>
  <c r="AP503" i="4"/>
  <c r="AS503" i="4"/>
  <c r="AV503" i="4"/>
  <c r="AY503" i="4"/>
  <c r="F389" i="4"/>
  <c r="G389" i="4" s="1"/>
  <c r="F391" i="4"/>
  <c r="G391" i="4" s="1"/>
  <c r="I391" i="4"/>
  <c r="J391" i="4"/>
  <c r="R391" i="4"/>
  <c r="U391" i="4"/>
  <c r="X391" i="4"/>
  <c r="AA391" i="4"/>
  <c r="AD391" i="4"/>
  <c r="AG391" i="4"/>
  <c r="AJ391" i="4"/>
  <c r="AM391" i="4"/>
  <c r="AP391" i="4"/>
  <c r="AS391" i="4"/>
  <c r="AV391" i="4"/>
  <c r="AY391" i="4"/>
  <c r="AB354" i="4"/>
  <c r="V18" i="4"/>
  <c r="W668" i="4"/>
  <c r="R59" i="4"/>
  <c r="G524" i="4" l="1"/>
  <c r="G523" i="4" s="1"/>
  <c r="F523" i="4"/>
  <c r="G540" i="4"/>
  <c r="F539" i="4"/>
  <c r="G532" i="4"/>
  <c r="G531" i="4" s="1"/>
  <c r="F531" i="4"/>
  <c r="G520" i="4"/>
  <c r="F519" i="4"/>
  <c r="G535" i="4"/>
  <c r="F534" i="4"/>
  <c r="G504" i="4"/>
  <c r="G503" i="4" s="1"/>
  <c r="F503" i="4"/>
  <c r="G513" i="4"/>
  <c r="F511" i="4"/>
  <c r="G538" i="4"/>
  <c r="G537" i="4" s="1"/>
  <c r="F537" i="4"/>
  <c r="G545" i="4"/>
  <c r="G542" i="4"/>
  <c r="G536" i="4"/>
  <c r="F517" i="4"/>
  <c r="G522" i="4"/>
  <c r="G510" i="4"/>
  <c r="G509" i="4" s="1"/>
  <c r="G514" i="4"/>
  <c r="F387" i="4"/>
  <c r="G570" i="4"/>
  <c r="D26" i="6" s="1"/>
  <c r="F559" i="4"/>
  <c r="F565" i="4"/>
  <c r="G565" i="4"/>
  <c r="D25" i="6" s="1"/>
  <c r="F570" i="4"/>
  <c r="K503" i="4"/>
  <c r="L503" i="4" s="1"/>
  <c r="M503" i="4" s="1"/>
  <c r="K496" i="4"/>
  <c r="L496" i="4" s="1"/>
  <c r="M496" i="4" s="1"/>
  <c r="O498" i="4"/>
  <c r="K497" i="4"/>
  <c r="L497" i="4" s="1"/>
  <c r="M497" i="4" s="1"/>
  <c r="N498" i="4"/>
  <c r="K498" i="4"/>
  <c r="L498" i="4" s="1"/>
  <c r="M498" i="4" s="1"/>
  <c r="O497" i="4"/>
  <c r="N496" i="4"/>
  <c r="N503" i="4"/>
  <c r="N502" i="4"/>
  <c r="N497" i="4"/>
  <c r="O503" i="4"/>
  <c r="K502" i="4"/>
  <c r="L502" i="4" s="1"/>
  <c r="M502" i="4" s="1"/>
  <c r="O500" i="4"/>
  <c r="O499" i="4" s="1"/>
  <c r="O501" i="4"/>
  <c r="N500" i="4"/>
  <c r="O502" i="4"/>
  <c r="N501" i="4"/>
  <c r="K500" i="4"/>
  <c r="O496" i="4"/>
  <c r="K501" i="4"/>
  <c r="L501" i="4" s="1"/>
  <c r="M501" i="4" s="1"/>
  <c r="K391" i="4"/>
  <c r="L391" i="4" s="1"/>
  <c r="M391" i="4" s="1"/>
  <c r="N391" i="4"/>
  <c r="O391" i="4"/>
  <c r="D297" i="4"/>
  <c r="D296" i="4"/>
  <c r="J340" i="4"/>
  <c r="I340" i="4"/>
  <c r="J333" i="4"/>
  <c r="I333" i="4"/>
  <c r="J326" i="4"/>
  <c r="I326" i="4"/>
  <c r="J319" i="4"/>
  <c r="I319" i="4"/>
  <c r="J312" i="4"/>
  <c r="I312" i="4"/>
  <c r="J305" i="4"/>
  <c r="I305" i="4"/>
  <c r="J298" i="4"/>
  <c r="I298" i="4"/>
  <c r="J291" i="4"/>
  <c r="I291" i="4"/>
  <c r="J284" i="4"/>
  <c r="I284" i="4"/>
  <c r="J277" i="4"/>
  <c r="I277" i="4"/>
  <c r="J270" i="4"/>
  <c r="I270" i="4"/>
  <c r="J263" i="4"/>
  <c r="I263" i="4"/>
  <c r="J256" i="4"/>
  <c r="I256" i="4"/>
  <c r="J242" i="4"/>
  <c r="I242" i="4"/>
  <c r="J229" i="4"/>
  <c r="I229" i="4"/>
  <c r="J216" i="4"/>
  <c r="I216" i="4"/>
  <c r="J203" i="4"/>
  <c r="I203" i="4"/>
  <c r="J190" i="4"/>
  <c r="I190" i="4"/>
  <c r="J177" i="4"/>
  <c r="I177" i="4"/>
  <c r="J164" i="4"/>
  <c r="I164" i="4"/>
  <c r="J151" i="4"/>
  <c r="I151" i="4"/>
  <c r="J138" i="4"/>
  <c r="I138" i="4"/>
  <c r="J125" i="4"/>
  <c r="I125" i="4"/>
  <c r="J112" i="4"/>
  <c r="I112" i="4"/>
  <c r="J99" i="4"/>
  <c r="I99" i="4"/>
  <c r="J86" i="4"/>
  <c r="I86" i="4"/>
  <c r="J73" i="4"/>
  <c r="I73" i="4"/>
  <c r="J60" i="4"/>
  <c r="I60" i="4"/>
  <c r="J59" i="4"/>
  <c r="I59" i="4"/>
  <c r="J255" i="4"/>
  <c r="I255" i="4"/>
  <c r="AK468" i="4"/>
  <c r="J468" i="4" s="1"/>
  <c r="AL668" i="4"/>
  <c r="AM668" i="4" s="1"/>
  <c r="AM669" i="4" s="1"/>
  <c r="AL50" i="4"/>
  <c r="AL45" i="4"/>
  <c r="AI668" i="4"/>
  <c r="AJ668" i="4" s="1"/>
  <c r="AJ669" i="4" s="1"/>
  <c r="AI41" i="4"/>
  <c r="AJ41" i="4" s="1"/>
  <c r="AI50" i="4"/>
  <c r="AI45" i="4"/>
  <c r="AH45" i="4"/>
  <c r="AF668" i="4"/>
  <c r="AG668" i="4" s="1"/>
  <c r="AG669" i="4" s="1"/>
  <c r="AE354" i="4"/>
  <c r="AG354" i="4" s="1"/>
  <c r="AF50" i="4"/>
  <c r="AF45" i="4"/>
  <c r="AC50" i="4"/>
  <c r="AC45" i="4"/>
  <c r="AC668" i="4"/>
  <c r="AD668" i="4" s="1"/>
  <c r="AD669" i="4" s="1"/>
  <c r="Y468" i="4"/>
  <c r="I468" i="4" s="1"/>
  <c r="Z668" i="4"/>
  <c r="AA668" i="4" s="1"/>
  <c r="AA669" i="4" s="1"/>
  <c r="Z50" i="4"/>
  <c r="Z45" i="4"/>
  <c r="V407" i="4"/>
  <c r="I407" i="4" s="1"/>
  <c r="V39" i="4"/>
  <c r="I39" i="4" s="1"/>
  <c r="V38" i="4"/>
  <c r="I38" i="4" s="1"/>
  <c r="V450" i="4"/>
  <c r="I450" i="4" s="1"/>
  <c r="V448" i="4"/>
  <c r="I448" i="4" s="1"/>
  <c r="V447" i="4"/>
  <c r="X447" i="4" s="1"/>
  <c r="V439" i="4"/>
  <c r="I439" i="4" s="1"/>
  <c r="V420" i="4"/>
  <c r="I420" i="4" s="1"/>
  <c r="T686" i="4"/>
  <c r="U686" i="4" s="1"/>
  <c r="U687" i="4" s="1"/>
  <c r="J710" i="4"/>
  <c r="I710" i="4"/>
  <c r="J706" i="4"/>
  <c r="J705" i="4"/>
  <c r="J704" i="4"/>
  <c r="J703" i="4"/>
  <c r="J702" i="4"/>
  <c r="J701" i="4"/>
  <c r="J700" i="4"/>
  <c r="I706" i="4"/>
  <c r="I705" i="4"/>
  <c r="I704" i="4"/>
  <c r="I703" i="4"/>
  <c r="I702" i="4"/>
  <c r="I701" i="4"/>
  <c r="I700" i="4"/>
  <c r="J696" i="4"/>
  <c r="J695" i="4"/>
  <c r="J694" i="4"/>
  <c r="J693" i="4"/>
  <c r="J692" i="4"/>
  <c r="J691" i="4"/>
  <c r="J690" i="4"/>
  <c r="I696" i="4"/>
  <c r="I695" i="4"/>
  <c r="I694" i="4"/>
  <c r="I693" i="4"/>
  <c r="I692" i="4"/>
  <c r="I691" i="4"/>
  <c r="I690" i="4"/>
  <c r="J686" i="4"/>
  <c r="I686" i="4"/>
  <c r="J682" i="4"/>
  <c r="J681" i="4"/>
  <c r="J680" i="4"/>
  <c r="J679" i="4"/>
  <c r="J678" i="4"/>
  <c r="J677" i="4"/>
  <c r="J676" i="4"/>
  <c r="J674" i="4"/>
  <c r="J673" i="4"/>
  <c r="J672" i="4"/>
  <c r="I682" i="4"/>
  <c r="I681" i="4"/>
  <c r="I680" i="4"/>
  <c r="I679" i="4"/>
  <c r="I678" i="4"/>
  <c r="I677" i="4"/>
  <c r="I676" i="4"/>
  <c r="I674" i="4"/>
  <c r="I673" i="4"/>
  <c r="I672" i="4"/>
  <c r="J668" i="4"/>
  <c r="I668" i="4"/>
  <c r="J664" i="4"/>
  <c r="I664" i="4"/>
  <c r="J660" i="4"/>
  <c r="J659" i="4"/>
  <c r="J658" i="4"/>
  <c r="J657" i="4"/>
  <c r="J656" i="4"/>
  <c r="J655" i="4"/>
  <c r="J654" i="4"/>
  <c r="J653" i="4"/>
  <c r="J652" i="4"/>
  <c r="J650" i="4"/>
  <c r="J649" i="4"/>
  <c r="J648" i="4"/>
  <c r="J647" i="4"/>
  <c r="J577" i="4"/>
  <c r="J576" i="4"/>
  <c r="J575" i="4"/>
  <c r="J574" i="4"/>
  <c r="J573" i="4"/>
  <c r="J571" i="4"/>
  <c r="J570" i="4"/>
  <c r="J569" i="4"/>
  <c r="J568" i="4"/>
  <c r="I660" i="4"/>
  <c r="I659" i="4"/>
  <c r="I658" i="4"/>
  <c r="I657" i="4"/>
  <c r="I656" i="4"/>
  <c r="I655" i="4"/>
  <c r="I654" i="4"/>
  <c r="I653" i="4"/>
  <c r="I652" i="4"/>
  <c r="I650" i="4"/>
  <c r="I649" i="4"/>
  <c r="I648" i="4"/>
  <c r="I647" i="4"/>
  <c r="I577" i="4"/>
  <c r="I576" i="4"/>
  <c r="I575" i="4"/>
  <c r="I574" i="4"/>
  <c r="I573" i="4"/>
  <c r="I571" i="4"/>
  <c r="I570" i="4"/>
  <c r="I569" i="4"/>
  <c r="I568" i="4"/>
  <c r="J565" i="4"/>
  <c r="J564" i="4"/>
  <c r="I565" i="4"/>
  <c r="I564" i="4"/>
  <c r="J560" i="4"/>
  <c r="J559" i="4"/>
  <c r="I560" i="4"/>
  <c r="I559" i="4"/>
  <c r="J556" i="4"/>
  <c r="J552" i="4"/>
  <c r="J551" i="4"/>
  <c r="J550" i="4"/>
  <c r="I556" i="4"/>
  <c r="I552" i="4"/>
  <c r="I551" i="4"/>
  <c r="I550" i="4"/>
  <c r="J508" i="4"/>
  <c r="I508" i="4"/>
  <c r="J504" i="4"/>
  <c r="J499" i="4" s="1"/>
  <c r="J495" i="4"/>
  <c r="J494" i="4"/>
  <c r="J492" i="4"/>
  <c r="J491" i="4"/>
  <c r="J489" i="4"/>
  <c r="J488" i="4"/>
  <c r="J486" i="4"/>
  <c r="J485" i="4"/>
  <c r="J484" i="4"/>
  <c r="J483" i="4"/>
  <c r="J482" i="4"/>
  <c r="J481" i="4"/>
  <c r="J480" i="4"/>
  <c r="J478" i="4"/>
  <c r="J477" i="4"/>
  <c r="J476" i="4"/>
  <c r="J475" i="4"/>
  <c r="J474" i="4"/>
  <c r="J473" i="4"/>
  <c r="I504" i="4"/>
  <c r="I499" i="4" s="1"/>
  <c r="I495" i="4"/>
  <c r="I494" i="4"/>
  <c r="I492" i="4"/>
  <c r="I491" i="4"/>
  <c r="I489" i="4"/>
  <c r="I488" i="4"/>
  <c r="I486" i="4"/>
  <c r="I485" i="4"/>
  <c r="I484" i="4"/>
  <c r="I483" i="4"/>
  <c r="I482" i="4"/>
  <c r="I481" i="4"/>
  <c r="I480" i="4"/>
  <c r="I478" i="4"/>
  <c r="I477" i="4"/>
  <c r="I476" i="4"/>
  <c r="I475" i="4"/>
  <c r="I474" i="4"/>
  <c r="I473" i="4"/>
  <c r="J469" i="4"/>
  <c r="J467" i="4"/>
  <c r="J466" i="4"/>
  <c r="J465" i="4"/>
  <c r="J464" i="4"/>
  <c r="J463" i="4"/>
  <c r="J462" i="4"/>
  <c r="J461" i="4"/>
  <c r="J460" i="4"/>
  <c r="J459" i="4"/>
  <c r="J458" i="4"/>
  <c r="J456" i="4"/>
  <c r="J455" i="4"/>
  <c r="J454" i="4"/>
  <c r="J453" i="4"/>
  <c r="J452" i="4"/>
  <c r="J451" i="4"/>
  <c r="J450" i="4"/>
  <c r="J449" i="4"/>
  <c r="J448" i="4"/>
  <c r="J447" i="4"/>
  <c r="J446" i="4"/>
  <c r="J445" i="4"/>
  <c r="J443" i="4"/>
  <c r="J441" i="4"/>
  <c r="J440" i="4"/>
  <c r="J439" i="4"/>
  <c r="J438" i="4"/>
  <c r="J435" i="4"/>
  <c r="J434" i="4"/>
  <c r="J433" i="4"/>
  <c r="J431" i="4"/>
  <c r="J430" i="4"/>
  <c r="J429" i="4"/>
  <c r="J427" i="4"/>
  <c r="J426" i="4"/>
  <c r="J424" i="4"/>
  <c r="J423" i="4"/>
  <c r="J421" i="4"/>
  <c r="J420" i="4"/>
  <c r="J418" i="4"/>
  <c r="J417" i="4"/>
  <c r="J416" i="4"/>
  <c r="J414" i="4"/>
  <c r="J413" i="4"/>
  <c r="J412" i="4"/>
  <c r="J411" i="4"/>
  <c r="J410" i="4"/>
  <c r="J409" i="4"/>
  <c r="J408" i="4"/>
  <c r="J407" i="4"/>
  <c r="J406" i="4"/>
  <c r="J405" i="4"/>
  <c r="J403" i="4"/>
  <c r="J402" i="4"/>
  <c r="J400" i="4"/>
  <c r="J399" i="4"/>
  <c r="J398" i="4"/>
  <c r="I469" i="4"/>
  <c r="I467" i="4"/>
  <c r="I466" i="4"/>
  <c r="I465" i="4"/>
  <c r="I464" i="4"/>
  <c r="I463" i="4"/>
  <c r="I462" i="4"/>
  <c r="I461" i="4"/>
  <c r="I460" i="4"/>
  <c r="I459" i="4"/>
  <c r="I458" i="4"/>
  <c r="I456" i="4"/>
  <c r="I455" i="4"/>
  <c r="I454" i="4"/>
  <c r="I453" i="4"/>
  <c r="I452" i="4"/>
  <c r="I451" i="4"/>
  <c r="I449" i="4"/>
  <c r="I446" i="4"/>
  <c r="I445" i="4"/>
  <c r="I443" i="4"/>
  <c r="I441" i="4"/>
  <c r="I440" i="4"/>
  <c r="I438" i="4"/>
  <c r="I435" i="4"/>
  <c r="I434" i="4"/>
  <c r="I433" i="4"/>
  <c r="I431" i="4"/>
  <c r="I430" i="4"/>
  <c r="I429" i="4"/>
  <c r="I427" i="4"/>
  <c r="I426" i="4"/>
  <c r="I424" i="4"/>
  <c r="I423" i="4"/>
  <c r="I421" i="4"/>
  <c r="I418" i="4"/>
  <c r="I417" i="4"/>
  <c r="I416" i="4"/>
  <c r="I414" i="4"/>
  <c r="I413" i="4"/>
  <c r="I412" i="4"/>
  <c r="I411" i="4"/>
  <c r="I410" i="4"/>
  <c r="I409" i="4"/>
  <c r="I408" i="4"/>
  <c r="I406" i="4"/>
  <c r="I405" i="4"/>
  <c r="I403" i="4"/>
  <c r="I402" i="4"/>
  <c r="I400" i="4"/>
  <c r="I399" i="4"/>
  <c r="I398" i="4"/>
  <c r="J393" i="4"/>
  <c r="J392" i="4"/>
  <c r="J390"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39" i="4"/>
  <c r="J338" i="4"/>
  <c r="J337" i="4"/>
  <c r="J336" i="4"/>
  <c r="J335" i="4"/>
  <c r="J334" i="4"/>
  <c r="J332" i="4"/>
  <c r="J331" i="4"/>
  <c r="J330" i="4"/>
  <c r="J329" i="4"/>
  <c r="J328" i="4"/>
  <c r="J327" i="4"/>
  <c r="J325" i="4"/>
  <c r="J324" i="4"/>
  <c r="J323" i="4"/>
  <c r="J322" i="4"/>
  <c r="J321" i="4"/>
  <c r="J320" i="4"/>
  <c r="J318" i="4"/>
  <c r="J317" i="4"/>
  <c r="J316" i="4"/>
  <c r="J315" i="4"/>
  <c r="J314" i="4"/>
  <c r="J313" i="4"/>
  <c r="J311" i="4"/>
  <c r="J310" i="4"/>
  <c r="J309" i="4"/>
  <c r="J308" i="4"/>
  <c r="J307" i="4"/>
  <c r="J306" i="4"/>
  <c r="J304" i="4"/>
  <c r="J303" i="4"/>
  <c r="J302" i="4"/>
  <c r="J301" i="4"/>
  <c r="J300" i="4"/>
  <c r="J299" i="4"/>
  <c r="J297" i="4"/>
  <c r="J296" i="4"/>
  <c r="J295" i="4"/>
  <c r="J294" i="4"/>
  <c r="J293" i="4"/>
  <c r="J292" i="4"/>
  <c r="J290" i="4"/>
  <c r="J289" i="4"/>
  <c r="J288" i="4"/>
  <c r="J287" i="4"/>
  <c r="J286" i="4"/>
  <c r="J285" i="4"/>
  <c r="J283" i="4"/>
  <c r="J282" i="4"/>
  <c r="J281" i="4"/>
  <c r="J280" i="4"/>
  <c r="J279" i="4"/>
  <c r="J278" i="4"/>
  <c r="J276" i="4"/>
  <c r="J275" i="4"/>
  <c r="J274" i="4"/>
  <c r="J273" i="4"/>
  <c r="J272" i="4"/>
  <c r="J271" i="4"/>
  <c r="J269" i="4"/>
  <c r="J268" i="4"/>
  <c r="J267" i="4"/>
  <c r="J266" i="4"/>
  <c r="J265" i="4"/>
  <c r="J264" i="4"/>
  <c r="J262" i="4"/>
  <c r="J261" i="4"/>
  <c r="J260" i="4"/>
  <c r="J259" i="4"/>
  <c r="J258" i="4"/>
  <c r="J257" i="4"/>
  <c r="J254" i="4"/>
  <c r="J253" i="4"/>
  <c r="J252" i="4"/>
  <c r="J251" i="4"/>
  <c r="J250" i="4"/>
  <c r="J249" i="4"/>
  <c r="J248" i="4"/>
  <c r="J247" i="4"/>
  <c r="J246" i="4"/>
  <c r="J245" i="4"/>
  <c r="J244" i="4"/>
  <c r="J243" i="4"/>
  <c r="J241" i="4"/>
  <c r="J240" i="4"/>
  <c r="J239" i="4"/>
  <c r="J238" i="4"/>
  <c r="J237" i="4"/>
  <c r="J236" i="4"/>
  <c r="J235" i="4"/>
  <c r="J234" i="4"/>
  <c r="J233" i="4"/>
  <c r="J232" i="4"/>
  <c r="J231" i="4"/>
  <c r="J230" i="4"/>
  <c r="J228" i="4"/>
  <c r="J227" i="4"/>
  <c r="J226" i="4"/>
  <c r="J225" i="4"/>
  <c r="J224" i="4"/>
  <c r="J223" i="4"/>
  <c r="J222" i="4"/>
  <c r="J221" i="4"/>
  <c r="J220" i="4"/>
  <c r="J219" i="4"/>
  <c r="J218" i="4"/>
  <c r="J217" i="4"/>
  <c r="J215" i="4"/>
  <c r="J214" i="4"/>
  <c r="J213" i="4"/>
  <c r="J212" i="4"/>
  <c r="J211" i="4"/>
  <c r="J210" i="4"/>
  <c r="J209" i="4"/>
  <c r="J208" i="4"/>
  <c r="J207" i="4"/>
  <c r="J206" i="4"/>
  <c r="J205" i="4"/>
  <c r="J204" i="4"/>
  <c r="J202" i="4"/>
  <c r="J201" i="4"/>
  <c r="J200" i="4"/>
  <c r="J199" i="4"/>
  <c r="J198" i="4"/>
  <c r="J197" i="4"/>
  <c r="J196" i="4"/>
  <c r="J195" i="4"/>
  <c r="J194" i="4"/>
  <c r="J193" i="4"/>
  <c r="J192" i="4"/>
  <c r="J191" i="4"/>
  <c r="J189" i="4"/>
  <c r="J188" i="4"/>
  <c r="J187" i="4"/>
  <c r="J186" i="4"/>
  <c r="J185" i="4"/>
  <c r="J184" i="4"/>
  <c r="J183" i="4"/>
  <c r="J182" i="4"/>
  <c r="J181" i="4"/>
  <c r="J180" i="4"/>
  <c r="J179" i="4"/>
  <c r="J178" i="4"/>
  <c r="J176" i="4"/>
  <c r="J175" i="4"/>
  <c r="J174" i="4"/>
  <c r="J173" i="4"/>
  <c r="J172" i="4"/>
  <c r="J171" i="4"/>
  <c r="J170" i="4"/>
  <c r="J169" i="4"/>
  <c r="J168" i="4"/>
  <c r="J167" i="4"/>
  <c r="J166" i="4"/>
  <c r="J165" i="4"/>
  <c r="J163" i="4"/>
  <c r="J162" i="4"/>
  <c r="J161" i="4"/>
  <c r="J160" i="4"/>
  <c r="J159" i="4"/>
  <c r="J158" i="4"/>
  <c r="J157" i="4"/>
  <c r="J156" i="4"/>
  <c r="J155" i="4"/>
  <c r="J154" i="4"/>
  <c r="J153" i="4"/>
  <c r="J152" i="4"/>
  <c r="J150" i="4"/>
  <c r="J149" i="4"/>
  <c r="J148" i="4"/>
  <c r="J147" i="4"/>
  <c r="J146" i="4"/>
  <c r="J145" i="4"/>
  <c r="J144" i="4"/>
  <c r="J143" i="4"/>
  <c r="J142" i="4"/>
  <c r="J141" i="4"/>
  <c r="J140" i="4"/>
  <c r="J139" i="4"/>
  <c r="J137" i="4"/>
  <c r="J136" i="4"/>
  <c r="J135" i="4"/>
  <c r="J134" i="4"/>
  <c r="J133" i="4"/>
  <c r="J132" i="4"/>
  <c r="J131" i="4"/>
  <c r="J130" i="4"/>
  <c r="J129" i="4"/>
  <c r="J128" i="4"/>
  <c r="J127" i="4"/>
  <c r="J126" i="4"/>
  <c r="J124" i="4"/>
  <c r="J123" i="4"/>
  <c r="J122" i="4"/>
  <c r="J121" i="4"/>
  <c r="J120" i="4"/>
  <c r="J119" i="4"/>
  <c r="J118" i="4"/>
  <c r="J117" i="4"/>
  <c r="J116" i="4"/>
  <c r="J115" i="4"/>
  <c r="J114" i="4"/>
  <c r="J113" i="4"/>
  <c r="J111" i="4"/>
  <c r="J110" i="4"/>
  <c r="J109" i="4"/>
  <c r="J108" i="4"/>
  <c r="J107" i="4"/>
  <c r="J106" i="4"/>
  <c r="J105" i="4"/>
  <c r="J104" i="4"/>
  <c r="J103" i="4"/>
  <c r="J102" i="4"/>
  <c r="J101" i="4"/>
  <c r="J100" i="4"/>
  <c r="J98" i="4"/>
  <c r="J97" i="4"/>
  <c r="J96" i="4"/>
  <c r="J95" i="4"/>
  <c r="J94" i="4"/>
  <c r="J93" i="4"/>
  <c r="J92" i="4"/>
  <c r="J91" i="4"/>
  <c r="J90" i="4"/>
  <c r="J89" i="4"/>
  <c r="J88" i="4"/>
  <c r="J87" i="4"/>
  <c r="J85" i="4"/>
  <c r="J84" i="4"/>
  <c r="J83" i="4"/>
  <c r="J82" i="4"/>
  <c r="J81" i="4"/>
  <c r="J80" i="4"/>
  <c r="J79" i="4"/>
  <c r="J78" i="4"/>
  <c r="J77" i="4"/>
  <c r="J76" i="4"/>
  <c r="J75" i="4"/>
  <c r="J74" i="4"/>
  <c r="J72" i="4"/>
  <c r="J71" i="4"/>
  <c r="J70" i="4"/>
  <c r="J69" i="4"/>
  <c r="J68" i="4"/>
  <c r="J67" i="4"/>
  <c r="J66" i="4"/>
  <c r="J65" i="4"/>
  <c r="J64" i="4"/>
  <c r="J63" i="4"/>
  <c r="J62" i="4"/>
  <c r="J61" i="4"/>
  <c r="I393" i="4"/>
  <c r="I392" i="4"/>
  <c r="I390"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3" i="4"/>
  <c r="I352" i="4"/>
  <c r="I351" i="4"/>
  <c r="I350" i="4"/>
  <c r="I349" i="4"/>
  <c r="I348" i="4"/>
  <c r="I347" i="4"/>
  <c r="I346" i="4"/>
  <c r="I345" i="4"/>
  <c r="I344" i="4"/>
  <c r="I343" i="4"/>
  <c r="I342" i="4"/>
  <c r="I341" i="4"/>
  <c r="I339" i="4"/>
  <c r="I338" i="4"/>
  <c r="I337" i="4"/>
  <c r="I336" i="4"/>
  <c r="I335" i="4"/>
  <c r="I334" i="4"/>
  <c r="I332" i="4"/>
  <c r="I331" i="4"/>
  <c r="I330" i="4"/>
  <c r="I329" i="4"/>
  <c r="I328" i="4"/>
  <c r="I327" i="4"/>
  <c r="I325" i="4"/>
  <c r="I324" i="4"/>
  <c r="I323" i="4"/>
  <c r="I322" i="4"/>
  <c r="I321" i="4"/>
  <c r="I320" i="4"/>
  <c r="I318" i="4"/>
  <c r="I317" i="4"/>
  <c r="I316" i="4"/>
  <c r="I315" i="4"/>
  <c r="I314" i="4"/>
  <c r="I313" i="4"/>
  <c r="I311" i="4"/>
  <c r="I310" i="4"/>
  <c r="I309" i="4"/>
  <c r="I308" i="4"/>
  <c r="I307" i="4"/>
  <c r="I306" i="4"/>
  <c r="I304" i="4"/>
  <c r="I303" i="4"/>
  <c r="I302" i="4"/>
  <c r="I301" i="4"/>
  <c r="I300" i="4"/>
  <c r="I299" i="4"/>
  <c r="I297" i="4"/>
  <c r="I296" i="4"/>
  <c r="I295" i="4"/>
  <c r="I294" i="4"/>
  <c r="I293" i="4"/>
  <c r="I292" i="4"/>
  <c r="I290" i="4"/>
  <c r="I289" i="4"/>
  <c r="I288" i="4"/>
  <c r="I287" i="4"/>
  <c r="I286" i="4"/>
  <c r="I285" i="4"/>
  <c r="I283" i="4"/>
  <c r="I282" i="4"/>
  <c r="I281" i="4"/>
  <c r="I280" i="4"/>
  <c r="I279" i="4"/>
  <c r="I278" i="4"/>
  <c r="I276" i="4"/>
  <c r="I275" i="4"/>
  <c r="I274" i="4"/>
  <c r="I273" i="4"/>
  <c r="I272" i="4"/>
  <c r="I271" i="4"/>
  <c r="I269" i="4"/>
  <c r="I268" i="4"/>
  <c r="I267" i="4"/>
  <c r="I266" i="4"/>
  <c r="I265" i="4"/>
  <c r="I264" i="4"/>
  <c r="I262" i="4"/>
  <c r="I261" i="4"/>
  <c r="I260" i="4"/>
  <c r="I259" i="4"/>
  <c r="I258" i="4"/>
  <c r="I257" i="4"/>
  <c r="I254" i="4"/>
  <c r="I253" i="4"/>
  <c r="I252" i="4"/>
  <c r="I251" i="4"/>
  <c r="I250" i="4"/>
  <c r="I249" i="4"/>
  <c r="I248" i="4"/>
  <c r="I247" i="4"/>
  <c r="I246" i="4"/>
  <c r="I245" i="4"/>
  <c r="I244" i="4"/>
  <c r="I243" i="4"/>
  <c r="I241" i="4"/>
  <c r="I240" i="4"/>
  <c r="I239" i="4"/>
  <c r="I238" i="4"/>
  <c r="I237" i="4"/>
  <c r="I236" i="4"/>
  <c r="I235" i="4"/>
  <c r="I234" i="4"/>
  <c r="I233" i="4"/>
  <c r="I232" i="4"/>
  <c r="I231" i="4"/>
  <c r="I230" i="4"/>
  <c r="I228" i="4"/>
  <c r="I227" i="4"/>
  <c r="I226" i="4"/>
  <c r="I225" i="4"/>
  <c r="I224" i="4"/>
  <c r="I223" i="4"/>
  <c r="I222" i="4"/>
  <c r="I221" i="4"/>
  <c r="I220" i="4"/>
  <c r="I219" i="4"/>
  <c r="I218" i="4"/>
  <c r="I217" i="4"/>
  <c r="I215" i="4"/>
  <c r="I214" i="4"/>
  <c r="I213" i="4"/>
  <c r="I212" i="4"/>
  <c r="I211" i="4"/>
  <c r="I210" i="4"/>
  <c r="I209" i="4"/>
  <c r="I208" i="4"/>
  <c r="I207" i="4"/>
  <c r="I206" i="4"/>
  <c r="I205" i="4"/>
  <c r="I204" i="4"/>
  <c r="I202" i="4"/>
  <c r="I201" i="4"/>
  <c r="I200" i="4"/>
  <c r="I199" i="4"/>
  <c r="I198" i="4"/>
  <c r="I197" i="4"/>
  <c r="I196" i="4"/>
  <c r="I195" i="4"/>
  <c r="I194" i="4"/>
  <c r="I193" i="4"/>
  <c r="I192" i="4"/>
  <c r="I191" i="4"/>
  <c r="I189" i="4"/>
  <c r="I188" i="4"/>
  <c r="I187" i="4"/>
  <c r="I186" i="4"/>
  <c r="I185" i="4"/>
  <c r="I184" i="4"/>
  <c r="I183" i="4"/>
  <c r="I182" i="4"/>
  <c r="I181" i="4"/>
  <c r="I180" i="4"/>
  <c r="I179" i="4"/>
  <c r="I178" i="4"/>
  <c r="I176" i="4"/>
  <c r="I175" i="4"/>
  <c r="I174" i="4"/>
  <c r="I173" i="4"/>
  <c r="I172" i="4"/>
  <c r="I171" i="4"/>
  <c r="I170" i="4"/>
  <c r="I169" i="4"/>
  <c r="I168" i="4"/>
  <c r="I167" i="4"/>
  <c r="I166" i="4"/>
  <c r="I165" i="4"/>
  <c r="I163" i="4"/>
  <c r="I162" i="4"/>
  <c r="I161" i="4"/>
  <c r="I160" i="4"/>
  <c r="I159" i="4"/>
  <c r="I158" i="4"/>
  <c r="I157" i="4"/>
  <c r="I156" i="4"/>
  <c r="I155" i="4"/>
  <c r="I154" i="4"/>
  <c r="I153" i="4"/>
  <c r="I152" i="4"/>
  <c r="I150" i="4"/>
  <c r="I149" i="4"/>
  <c r="I148" i="4"/>
  <c r="I147" i="4"/>
  <c r="I146" i="4"/>
  <c r="I145" i="4"/>
  <c r="I144" i="4"/>
  <c r="I143" i="4"/>
  <c r="I142" i="4"/>
  <c r="I141" i="4"/>
  <c r="I140" i="4"/>
  <c r="I139" i="4"/>
  <c r="I137" i="4"/>
  <c r="I136" i="4"/>
  <c r="I135" i="4"/>
  <c r="I134" i="4"/>
  <c r="I133" i="4"/>
  <c r="I132" i="4"/>
  <c r="I131" i="4"/>
  <c r="I130" i="4"/>
  <c r="I129" i="4"/>
  <c r="I128" i="4"/>
  <c r="I127" i="4"/>
  <c r="I126" i="4"/>
  <c r="I124" i="4"/>
  <c r="I123" i="4"/>
  <c r="I122" i="4"/>
  <c r="I121" i="4"/>
  <c r="I120" i="4"/>
  <c r="I119" i="4"/>
  <c r="I118" i="4"/>
  <c r="I117" i="4"/>
  <c r="I116" i="4"/>
  <c r="I115" i="4"/>
  <c r="I114" i="4"/>
  <c r="I113" i="4"/>
  <c r="I111" i="4"/>
  <c r="I110" i="4"/>
  <c r="I109" i="4"/>
  <c r="I108" i="4"/>
  <c r="I107" i="4"/>
  <c r="I106" i="4"/>
  <c r="I105" i="4"/>
  <c r="I104" i="4"/>
  <c r="I103" i="4"/>
  <c r="I102" i="4"/>
  <c r="I101" i="4"/>
  <c r="I100" i="4"/>
  <c r="I98" i="4"/>
  <c r="I97" i="4"/>
  <c r="I96" i="4"/>
  <c r="I95" i="4"/>
  <c r="I94" i="4"/>
  <c r="I93" i="4"/>
  <c r="I92" i="4"/>
  <c r="I91" i="4"/>
  <c r="I90" i="4"/>
  <c r="I89" i="4"/>
  <c r="I88" i="4"/>
  <c r="I87" i="4"/>
  <c r="I85" i="4"/>
  <c r="I84" i="4"/>
  <c r="I83" i="4"/>
  <c r="I82" i="4"/>
  <c r="I81" i="4"/>
  <c r="I80" i="4"/>
  <c r="I79" i="4"/>
  <c r="I78" i="4"/>
  <c r="I77" i="4"/>
  <c r="I76" i="4"/>
  <c r="I75" i="4"/>
  <c r="I74" i="4"/>
  <c r="I72" i="4"/>
  <c r="I71" i="4"/>
  <c r="I70" i="4"/>
  <c r="I69" i="4"/>
  <c r="I68" i="4"/>
  <c r="I67" i="4"/>
  <c r="I66" i="4"/>
  <c r="I65" i="4"/>
  <c r="I64" i="4"/>
  <c r="I63" i="4"/>
  <c r="I62" i="4"/>
  <c r="I61" i="4"/>
  <c r="J55" i="4"/>
  <c r="J54" i="4"/>
  <c r="J53" i="4"/>
  <c r="J52" i="4"/>
  <c r="J51" i="4"/>
  <c r="J49" i="4"/>
  <c r="J48" i="4"/>
  <c r="J47" i="4"/>
  <c r="J46" i="4"/>
  <c r="I55" i="4"/>
  <c r="I54" i="4"/>
  <c r="I53" i="4"/>
  <c r="I52" i="4"/>
  <c r="I51" i="4"/>
  <c r="I49" i="4"/>
  <c r="I48" i="4"/>
  <c r="I47" i="4"/>
  <c r="I46" i="4"/>
  <c r="J41" i="4"/>
  <c r="J40" i="4"/>
  <c r="J39" i="4"/>
  <c r="J38" i="4"/>
  <c r="J37" i="4"/>
  <c r="J36" i="4"/>
  <c r="J35" i="4"/>
  <c r="I41" i="4"/>
  <c r="I40" i="4"/>
  <c r="I37" i="4"/>
  <c r="I36" i="4"/>
  <c r="I35" i="4"/>
  <c r="J31" i="4"/>
  <c r="J30" i="4"/>
  <c r="J29" i="4"/>
  <c r="J28" i="4"/>
  <c r="J27" i="4"/>
  <c r="I31" i="4"/>
  <c r="I30" i="4"/>
  <c r="I29" i="4"/>
  <c r="I28" i="4"/>
  <c r="I27" i="4"/>
  <c r="J22" i="4"/>
  <c r="I22" i="4"/>
  <c r="J23" i="4"/>
  <c r="J19" i="4"/>
  <c r="J18" i="4"/>
  <c r="J16" i="4"/>
  <c r="J15" i="4"/>
  <c r="I23" i="4"/>
  <c r="I19" i="4"/>
  <c r="I18" i="4"/>
  <c r="I16" i="4"/>
  <c r="I15" i="4"/>
  <c r="AY710" i="4"/>
  <c r="AY711" i="4" s="1"/>
  <c r="AY709" i="4"/>
  <c r="AY708" i="4"/>
  <c r="AY706" i="4"/>
  <c r="AY705" i="4"/>
  <c r="AY704" i="4"/>
  <c r="AY703" i="4"/>
  <c r="AY702" i="4"/>
  <c r="AY701" i="4"/>
  <c r="AY700" i="4"/>
  <c r="AY699" i="4"/>
  <c r="AY698" i="4"/>
  <c r="AY696" i="4"/>
  <c r="AY695" i="4"/>
  <c r="AY694" i="4"/>
  <c r="AY693" i="4"/>
  <c r="AY692" i="4"/>
  <c r="AY691" i="4"/>
  <c r="AY690" i="4"/>
  <c r="AY689" i="4"/>
  <c r="AY688" i="4"/>
  <c r="AY686" i="4"/>
  <c r="AY687" i="4" s="1"/>
  <c r="AY685" i="4"/>
  <c r="AY684" i="4"/>
  <c r="AY682" i="4"/>
  <c r="AY681" i="4"/>
  <c r="AY680" i="4"/>
  <c r="AY679" i="4"/>
  <c r="AY678" i="4"/>
  <c r="AY677" i="4"/>
  <c r="AY676" i="4"/>
  <c r="AY674" i="4"/>
  <c r="AY673" i="4"/>
  <c r="AY672" i="4"/>
  <c r="AY671" i="4"/>
  <c r="AY670" i="4"/>
  <c r="AY668" i="4"/>
  <c r="AY669" i="4" s="1"/>
  <c r="AY667" i="4"/>
  <c r="AY666" i="4"/>
  <c r="AY664" i="4"/>
  <c r="AY665" i="4" s="1"/>
  <c r="AY663" i="4"/>
  <c r="AY662" i="4"/>
  <c r="AY660" i="4"/>
  <c r="AY659" i="4"/>
  <c r="AY658" i="4"/>
  <c r="AY657" i="4"/>
  <c r="AY656" i="4"/>
  <c r="AY655" i="4"/>
  <c r="AY654" i="4"/>
  <c r="AY653" i="4"/>
  <c r="AY652" i="4"/>
  <c r="AY650" i="4"/>
  <c r="AY649" i="4"/>
  <c r="AY648" i="4"/>
  <c r="AY647" i="4"/>
  <c r="AY577" i="4"/>
  <c r="AY576" i="4"/>
  <c r="AY575" i="4"/>
  <c r="AY574" i="4"/>
  <c r="AY573" i="4"/>
  <c r="AY571" i="4"/>
  <c r="AY570" i="4"/>
  <c r="AY569" i="4"/>
  <c r="AY568" i="4"/>
  <c r="AY565" i="4"/>
  <c r="AY564" i="4"/>
  <c r="AY563" i="4"/>
  <c r="AY562" i="4"/>
  <c r="AY560" i="4"/>
  <c r="AY559" i="4"/>
  <c r="AY558" i="4"/>
  <c r="AY556" i="4"/>
  <c r="AY552" i="4"/>
  <c r="AY551" i="4"/>
  <c r="AY550" i="4"/>
  <c r="AY549" i="4"/>
  <c r="AY548" i="4"/>
  <c r="AY508" i="4"/>
  <c r="AY544" i="4" s="1"/>
  <c r="AY507" i="4"/>
  <c r="AY506" i="4"/>
  <c r="AY504" i="4"/>
  <c r="AY499" i="4" s="1"/>
  <c r="AY495" i="4"/>
  <c r="AY494" i="4"/>
  <c r="AY492" i="4"/>
  <c r="AY491" i="4"/>
  <c r="AY489" i="4"/>
  <c r="AY488" i="4"/>
  <c r="AY486" i="4"/>
  <c r="AY485" i="4"/>
  <c r="AY484" i="4"/>
  <c r="AY483" i="4"/>
  <c r="AY482" i="4"/>
  <c r="AY481" i="4"/>
  <c r="AY480" i="4"/>
  <c r="AY478" i="4"/>
  <c r="AY477" i="4"/>
  <c r="AY476" i="4"/>
  <c r="AY475" i="4"/>
  <c r="AY474" i="4"/>
  <c r="AY473" i="4"/>
  <c r="AY471" i="4"/>
  <c r="AY469" i="4"/>
  <c r="AY468" i="4"/>
  <c r="AY467" i="4"/>
  <c r="AY466" i="4"/>
  <c r="AY465" i="4"/>
  <c r="AY464" i="4"/>
  <c r="AY463" i="4"/>
  <c r="AY462" i="4"/>
  <c r="AY461" i="4"/>
  <c r="AY460" i="4"/>
  <c r="AY459" i="4"/>
  <c r="AY458" i="4"/>
  <c r="AY456" i="4"/>
  <c r="AY455" i="4"/>
  <c r="AY454" i="4"/>
  <c r="AY453" i="4"/>
  <c r="AY452" i="4"/>
  <c r="AY451" i="4"/>
  <c r="AY450" i="4"/>
  <c r="AY449" i="4"/>
  <c r="AY448" i="4"/>
  <c r="AY447" i="4"/>
  <c r="AY446" i="4"/>
  <c r="AY445" i="4"/>
  <c r="AY443" i="4"/>
  <c r="AY441" i="4"/>
  <c r="AY440" i="4"/>
  <c r="AY439" i="4"/>
  <c r="AY438" i="4"/>
  <c r="AY435" i="4"/>
  <c r="AY434" i="4"/>
  <c r="AY433" i="4"/>
  <c r="AY431" i="4"/>
  <c r="AY430" i="4"/>
  <c r="AY429" i="4"/>
  <c r="AY427" i="4"/>
  <c r="AY426" i="4"/>
  <c r="AY424" i="4"/>
  <c r="AY423" i="4"/>
  <c r="AY421" i="4"/>
  <c r="AY420" i="4"/>
  <c r="AY418" i="4"/>
  <c r="AY417" i="4"/>
  <c r="AY416" i="4"/>
  <c r="AY414" i="4"/>
  <c r="AY413" i="4"/>
  <c r="AY412" i="4"/>
  <c r="AY411" i="4"/>
  <c r="AY410" i="4"/>
  <c r="AY409" i="4"/>
  <c r="AY408" i="4"/>
  <c r="AY407" i="4"/>
  <c r="AY406" i="4"/>
  <c r="AY405" i="4"/>
  <c r="AY403" i="4"/>
  <c r="AY402" i="4"/>
  <c r="AY400" i="4"/>
  <c r="AY399" i="4"/>
  <c r="AY398" i="4"/>
  <c r="AY396" i="4"/>
  <c r="AY395" i="4"/>
  <c r="AY393" i="4"/>
  <c r="AY392" i="4"/>
  <c r="AY390" i="4"/>
  <c r="AY388" i="4"/>
  <c r="AY387" i="4"/>
  <c r="AY386" i="4"/>
  <c r="AY385" i="4"/>
  <c r="AY384"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21" i="4"/>
  <c r="AY320" i="4"/>
  <c r="AY319" i="4"/>
  <c r="AY318" i="4"/>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7" i="4"/>
  <c r="AY286" i="4"/>
  <c r="AY285"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5" i="4"/>
  <c r="AY254" i="4"/>
  <c r="AY253" i="4"/>
  <c r="AY252" i="4"/>
  <c r="AY251" i="4"/>
  <c r="AY250" i="4"/>
  <c r="AY249" i="4"/>
  <c r="AY248" i="4"/>
  <c r="AY247" i="4"/>
  <c r="AY246" i="4"/>
  <c r="AY245" i="4"/>
  <c r="AY244" i="4"/>
  <c r="AY243" i="4"/>
  <c r="AY242" i="4"/>
  <c r="AY241" i="4"/>
  <c r="AY240" i="4"/>
  <c r="AY239" i="4"/>
  <c r="AY238" i="4"/>
  <c r="AY237" i="4"/>
  <c r="AY236" i="4"/>
  <c r="AY235" i="4"/>
  <c r="AY234" i="4"/>
  <c r="AY233" i="4"/>
  <c r="AY232" i="4"/>
  <c r="AY231" i="4"/>
  <c r="AY230" i="4"/>
  <c r="AY229" i="4"/>
  <c r="AY228" i="4"/>
  <c r="AY227" i="4"/>
  <c r="AY226" i="4"/>
  <c r="AY225" i="4"/>
  <c r="AY224" i="4"/>
  <c r="AY223" i="4"/>
  <c r="AY222" i="4"/>
  <c r="AY221" i="4"/>
  <c r="AY220" i="4"/>
  <c r="AY219" i="4"/>
  <c r="AY218" i="4"/>
  <c r="AY217" i="4"/>
  <c r="AY216" i="4"/>
  <c r="AY215" i="4"/>
  <c r="AY214" i="4"/>
  <c r="AY213" i="4"/>
  <c r="AY212" i="4"/>
  <c r="AY211" i="4"/>
  <c r="AY210" i="4"/>
  <c r="AY209" i="4"/>
  <c r="AY208" i="4"/>
  <c r="AY207" i="4"/>
  <c r="AY206" i="4"/>
  <c r="AY205" i="4"/>
  <c r="AY204" i="4"/>
  <c r="AY203" i="4"/>
  <c r="AY202" i="4"/>
  <c r="AY201" i="4"/>
  <c r="AY200" i="4"/>
  <c r="AY199" i="4"/>
  <c r="AY198" i="4"/>
  <c r="AY197" i="4"/>
  <c r="AY196" i="4"/>
  <c r="AY195" i="4"/>
  <c r="AY194" i="4"/>
  <c r="AY193" i="4"/>
  <c r="AY192" i="4"/>
  <c r="AY191" i="4"/>
  <c r="AY190" i="4"/>
  <c r="AY189" i="4"/>
  <c r="AY188" i="4"/>
  <c r="AY187" i="4"/>
  <c r="AY186" i="4"/>
  <c r="AY185" i="4"/>
  <c r="AY184" i="4"/>
  <c r="AY183" i="4"/>
  <c r="AY182" i="4"/>
  <c r="AY181" i="4"/>
  <c r="AY180" i="4"/>
  <c r="AY179" i="4"/>
  <c r="AY178" i="4"/>
  <c r="AY177" i="4"/>
  <c r="AY176" i="4"/>
  <c r="AY175" i="4"/>
  <c r="AY174" i="4"/>
  <c r="AY173" i="4"/>
  <c r="AY172" i="4"/>
  <c r="AY171" i="4"/>
  <c r="AY170" i="4"/>
  <c r="AY169" i="4"/>
  <c r="AY168" i="4"/>
  <c r="AY167" i="4"/>
  <c r="AY166" i="4"/>
  <c r="AY165" i="4"/>
  <c r="AY164" i="4"/>
  <c r="AY163" i="4"/>
  <c r="AY162" i="4"/>
  <c r="AY161" i="4"/>
  <c r="AY160" i="4"/>
  <c r="AY159" i="4"/>
  <c r="AY158" i="4"/>
  <c r="AY157" i="4"/>
  <c r="AY156" i="4"/>
  <c r="AY155" i="4"/>
  <c r="AY154" i="4"/>
  <c r="AY153" i="4"/>
  <c r="AY152" i="4"/>
  <c r="AY151" i="4"/>
  <c r="AY150" i="4"/>
  <c r="AY149" i="4"/>
  <c r="AY148" i="4"/>
  <c r="AY147" i="4"/>
  <c r="AY146" i="4"/>
  <c r="AY145" i="4"/>
  <c r="AY144" i="4"/>
  <c r="AY143" i="4"/>
  <c r="AY142" i="4"/>
  <c r="AY141" i="4"/>
  <c r="AY140" i="4"/>
  <c r="AY139" i="4"/>
  <c r="AY138" i="4"/>
  <c r="AY137" i="4"/>
  <c r="AY136" i="4"/>
  <c r="AY135" i="4"/>
  <c r="AY134" i="4"/>
  <c r="AY133" i="4"/>
  <c r="AY132" i="4"/>
  <c r="AY131" i="4"/>
  <c r="AY130" i="4"/>
  <c r="AY129" i="4"/>
  <c r="AY128" i="4"/>
  <c r="AY127" i="4"/>
  <c r="AY126" i="4"/>
  <c r="AY125" i="4"/>
  <c r="AY124" i="4"/>
  <c r="AY123" i="4"/>
  <c r="AY122" i="4"/>
  <c r="AY121" i="4"/>
  <c r="AY120" i="4"/>
  <c r="AY119" i="4"/>
  <c r="AY118" i="4"/>
  <c r="AY117" i="4"/>
  <c r="AY116" i="4"/>
  <c r="AY115" i="4"/>
  <c r="AY114" i="4"/>
  <c r="AY113" i="4"/>
  <c r="AY112" i="4"/>
  <c r="AY111" i="4"/>
  <c r="AY110" i="4"/>
  <c r="AY109" i="4"/>
  <c r="AY108" i="4"/>
  <c r="AY107" i="4"/>
  <c r="AY106" i="4"/>
  <c r="AY105" i="4"/>
  <c r="AY104" i="4"/>
  <c r="AY103" i="4"/>
  <c r="AY102" i="4"/>
  <c r="AY101" i="4"/>
  <c r="AY100" i="4"/>
  <c r="AY99" i="4"/>
  <c r="AY98" i="4"/>
  <c r="AY97" i="4"/>
  <c r="AY96" i="4"/>
  <c r="AY95" i="4"/>
  <c r="AY94" i="4"/>
  <c r="AY93" i="4"/>
  <c r="AY92" i="4"/>
  <c r="AY91" i="4"/>
  <c r="AY90" i="4"/>
  <c r="AY89" i="4"/>
  <c r="AY88" i="4"/>
  <c r="AY87" i="4"/>
  <c r="AY86" i="4"/>
  <c r="AY85" i="4"/>
  <c r="AY84" i="4"/>
  <c r="AY83" i="4"/>
  <c r="AY82" i="4"/>
  <c r="AY81" i="4"/>
  <c r="AY80" i="4"/>
  <c r="AY79" i="4"/>
  <c r="AY78" i="4"/>
  <c r="AY77" i="4"/>
  <c r="AY76" i="4"/>
  <c r="AY75" i="4"/>
  <c r="AY74" i="4"/>
  <c r="AY73" i="4"/>
  <c r="AY72" i="4"/>
  <c r="AY71" i="4"/>
  <c r="AY70" i="4"/>
  <c r="AY69" i="4"/>
  <c r="AY68" i="4"/>
  <c r="AY67" i="4"/>
  <c r="AY66" i="4"/>
  <c r="AY65" i="4"/>
  <c r="AY64" i="4"/>
  <c r="AY63" i="4"/>
  <c r="AY62" i="4"/>
  <c r="AY61" i="4"/>
  <c r="AY60" i="4"/>
  <c r="AY59" i="4"/>
  <c r="AY58" i="4"/>
  <c r="AY55" i="4"/>
  <c r="AY54" i="4"/>
  <c r="AY53" i="4"/>
  <c r="AY52" i="4"/>
  <c r="AY51" i="4"/>
  <c r="AY49" i="4"/>
  <c r="AY48" i="4"/>
  <c r="AY47" i="4"/>
  <c r="AY46" i="4"/>
  <c r="AY45" i="4"/>
  <c r="AY44" i="4"/>
  <c r="AY41" i="4"/>
  <c r="AY40" i="4"/>
  <c r="AY39" i="4"/>
  <c r="AY38" i="4"/>
  <c r="AY37" i="4"/>
  <c r="AY36" i="4"/>
  <c r="AY35" i="4"/>
  <c r="AY34" i="4"/>
  <c r="AY33" i="4"/>
  <c r="AY31" i="4"/>
  <c r="AY30" i="4"/>
  <c r="AY29" i="4"/>
  <c r="AY28" i="4"/>
  <c r="AY27" i="4"/>
  <c r="AY26" i="4"/>
  <c r="AY25" i="4"/>
  <c r="AY23" i="4"/>
  <c r="AY22" i="4"/>
  <c r="AY19" i="4"/>
  <c r="AY18" i="4"/>
  <c r="AY16" i="4"/>
  <c r="AY15" i="4"/>
  <c r="AV710" i="4"/>
  <c r="AV711" i="4" s="1"/>
  <c r="AV709" i="4"/>
  <c r="AV708" i="4"/>
  <c r="AV706" i="4"/>
  <c r="AV705" i="4"/>
  <c r="AV704" i="4"/>
  <c r="AV703" i="4"/>
  <c r="AV702" i="4"/>
  <c r="AV701" i="4"/>
  <c r="AV700" i="4"/>
  <c r="AV699" i="4"/>
  <c r="AV698" i="4"/>
  <c r="AV696" i="4"/>
  <c r="AV695" i="4"/>
  <c r="AV694" i="4"/>
  <c r="AV693" i="4"/>
  <c r="AV692" i="4"/>
  <c r="AV691" i="4"/>
  <c r="AV690" i="4"/>
  <c r="AV689" i="4"/>
  <c r="AV688" i="4"/>
  <c r="AV686" i="4"/>
  <c r="AV687" i="4" s="1"/>
  <c r="AV685" i="4"/>
  <c r="AV684" i="4"/>
  <c r="AV682" i="4"/>
  <c r="AV681" i="4"/>
  <c r="AV680" i="4"/>
  <c r="AV679" i="4"/>
  <c r="AV678" i="4"/>
  <c r="AV677" i="4"/>
  <c r="AV676" i="4"/>
  <c r="AV674" i="4"/>
  <c r="AV673" i="4"/>
  <c r="AV672" i="4"/>
  <c r="AV671" i="4"/>
  <c r="AV670" i="4"/>
  <c r="AV668" i="4"/>
  <c r="AV669" i="4" s="1"/>
  <c r="AV667" i="4"/>
  <c r="AV666" i="4"/>
  <c r="AV664" i="4"/>
  <c r="AV665" i="4" s="1"/>
  <c r="AV663" i="4"/>
  <c r="AV662" i="4"/>
  <c r="AV660" i="4"/>
  <c r="AV659" i="4"/>
  <c r="AV658" i="4"/>
  <c r="AV657" i="4"/>
  <c r="AV656" i="4"/>
  <c r="AV655" i="4"/>
  <c r="AV654" i="4"/>
  <c r="AV653" i="4"/>
  <c r="AV652" i="4"/>
  <c r="AV650" i="4"/>
  <c r="AV649" i="4"/>
  <c r="AV648" i="4"/>
  <c r="AV647" i="4"/>
  <c r="AV577" i="4"/>
  <c r="AV576" i="4"/>
  <c r="AV575" i="4"/>
  <c r="AV574" i="4"/>
  <c r="AV573" i="4"/>
  <c r="AV571" i="4"/>
  <c r="AV570" i="4"/>
  <c r="AV569" i="4"/>
  <c r="AV568" i="4"/>
  <c r="AV565" i="4"/>
  <c r="AV564" i="4"/>
  <c r="AV563" i="4"/>
  <c r="AV562" i="4"/>
  <c r="AV560" i="4"/>
  <c r="AV559" i="4"/>
  <c r="AV558" i="4"/>
  <c r="AV556" i="4"/>
  <c r="AV552" i="4"/>
  <c r="AV551" i="4"/>
  <c r="AV550" i="4"/>
  <c r="AV549" i="4"/>
  <c r="AV548" i="4"/>
  <c r="AV508" i="4"/>
  <c r="AV544" i="4" s="1"/>
  <c r="AV507" i="4"/>
  <c r="AV506" i="4"/>
  <c r="AV504" i="4"/>
  <c r="AV499" i="4" s="1"/>
  <c r="AV495" i="4"/>
  <c r="AV494" i="4"/>
  <c r="AV492" i="4"/>
  <c r="AV491" i="4"/>
  <c r="AV489" i="4"/>
  <c r="AV488" i="4"/>
  <c r="AV486" i="4"/>
  <c r="AV485" i="4"/>
  <c r="AV484" i="4"/>
  <c r="AV483" i="4"/>
  <c r="AV482" i="4"/>
  <c r="AV481" i="4"/>
  <c r="AV480" i="4"/>
  <c r="AV478" i="4"/>
  <c r="AV477" i="4"/>
  <c r="AV476" i="4"/>
  <c r="AV475" i="4"/>
  <c r="AV474" i="4"/>
  <c r="AV473" i="4"/>
  <c r="AV471" i="4"/>
  <c r="AV469" i="4"/>
  <c r="AV468" i="4"/>
  <c r="AV467" i="4"/>
  <c r="AV466" i="4"/>
  <c r="AV465" i="4"/>
  <c r="AV464" i="4"/>
  <c r="AV463" i="4"/>
  <c r="AV462" i="4"/>
  <c r="AV461" i="4"/>
  <c r="AV460" i="4"/>
  <c r="AV459" i="4"/>
  <c r="AV458" i="4"/>
  <c r="AV456" i="4"/>
  <c r="AV455" i="4"/>
  <c r="AV454" i="4"/>
  <c r="AV453" i="4"/>
  <c r="AV452" i="4"/>
  <c r="AV451" i="4"/>
  <c r="AV450" i="4"/>
  <c r="AV449" i="4"/>
  <c r="AV448" i="4"/>
  <c r="AV447" i="4"/>
  <c r="AV446" i="4"/>
  <c r="AV445" i="4"/>
  <c r="AV443" i="4"/>
  <c r="AV441" i="4"/>
  <c r="AV440" i="4"/>
  <c r="AV439" i="4"/>
  <c r="AV438" i="4"/>
  <c r="AV435" i="4"/>
  <c r="AV434" i="4"/>
  <c r="AV433" i="4"/>
  <c r="AV431" i="4"/>
  <c r="AV430" i="4"/>
  <c r="AV429" i="4"/>
  <c r="AV427" i="4"/>
  <c r="AV426" i="4"/>
  <c r="AV424" i="4"/>
  <c r="AV423" i="4"/>
  <c r="AV421" i="4"/>
  <c r="AV420" i="4"/>
  <c r="AV418" i="4"/>
  <c r="AV417" i="4"/>
  <c r="AV416" i="4"/>
  <c r="AV414" i="4"/>
  <c r="AV413" i="4"/>
  <c r="AV412" i="4"/>
  <c r="AV411" i="4"/>
  <c r="AV410" i="4"/>
  <c r="AV409" i="4"/>
  <c r="AV408" i="4"/>
  <c r="AV407" i="4"/>
  <c r="AV406" i="4"/>
  <c r="AV405" i="4"/>
  <c r="AV403" i="4"/>
  <c r="AV402" i="4"/>
  <c r="AV400" i="4"/>
  <c r="AV399" i="4"/>
  <c r="AV398" i="4"/>
  <c r="AV396" i="4"/>
  <c r="AV395" i="4"/>
  <c r="AV393" i="4"/>
  <c r="AV392" i="4"/>
  <c r="AV390" i="4"/>
  <c r="AV388" i="4"/>
  <c r="AV387" i="4"/>
  <c r="AV386" i="4"/>
  <c r="AV385" i="4"/>
  <c r="AV384" i="4"/>
  <c r="AV383" i="4"/>
  <c r="AV382" i="4"/>
  <c r="AV381" i="4"/>
  <c r="AV380" i="4"/>
  <c r="AV379" i="4"/>
  <c r="AV378" i="4"/>
  <c r="AV377" i="4"/>
  <c r="AV376" i="4"/>
  <c r="AV375" i="4"/>
  <c r="AV374" i="4"/>
  <c r="AV373" i="4"/>
  <c r="AV372" i="4"/>
  <c r="AV371" i="4"/>
  <c r="AV370" i="4"/>
  <c r="AV369" i="4"/>
  <c r="AV368" i="4"/>
  <c r="AV367" i="4"/>
  <c r="AV366" i="4"/>
  <c r="AV365" i="4"/>
  <c r="AV364" i="4"/>
  <c r="AV363" i="4"/>
  <c r="AV362" i="4"/>
  <c r="AV361" i="4"/>
  <c r="AV360" i="4"/>
  <c r="AV359" i="4"/>
  <c r="AV358" i="4"/>
  <c r="AV357" i="4"/>
  <c r="AV356" i="4"/>
  <c r="AV355" i="4"/>
  <c r="AV354" i="4"/>
  <c r="AV353" i="4"/>
  <c r="AV352" i="4"/>
  <c r="AV351" i="4"/>
  <c r="AV350" i="4"/>
  <c r="AV349" i="4"/>
  <c r="AV348" i="4"/>
  <c r="AV347" i="4"/>
  <c r="AV346" i="4"/>
  <c r="AV345" i="4"/>
  <c r="AV344" i="4"/>
  <c r="AV343" i="4"/>
  <c r="AV342" i="4"/>
  <c r="AV341" i="4"/>
  <c r="AV340" i="4"/>
  <c r="AV339" i="4"/>
  <c r="AV338" i="4"/>
  <c r="AV337" i="4"/>
  <c r="AV336" i="4"/>
  <c r="AV335" i="4"/>
  <c r="AV334" i="4"/>
  <c r="AV333" i="4"/>
  <c r="AV332" i="4"/>
  <c r="AV331" i="4"/>
  <c r="AV330" i="4"/>
  <c r="AV329" i="4"/>
  <c r="AV328" i="4"/>
  <c r="AV327" i="4"/>
  <c r="AV326" i="4"/>
  <c r="AV325" i="4"/>
  <c r="AV324" i="4"/>
  <c r="AV323" i="4"/>
  <c r="AV322" i="4"/>
  <c r="AV321" i="4"/>
  <c r="AV320" i="4"/>
  <c r="AV319" i="4"/>
  <c r="AV318" i="4"/>
  <c r="AV317" i="4"/>
  <c r="AV316" i="4"/>
  <c r="AV315" i="4"/>
  <c r="AV314" i="4"/>
  <c r="AV313" i="4"/>
  <c r="AV312" i="4"/>
  <c r="AV311" i="4"/>
  <c r="AV310" i="4"/>
  <c r="AV309" i="4"/>
  <c r="AV308" i="4"/>
  <c r="AV307" i="4"/>
  <c r="AV306" i="4"/>
  <c r="AV305" i="4"/>
  <c r="AV304" i="4"/>
  <c r="AV303" i="4"/>
  <c r="AV302" i="4"/>
  <c r="AV301" i="4"/>
  <c r="AV300" i="4"/>
  <c r="AV299" i="4"/>
  <c r="AV298" i="4"/>
  <c r="AV297" i="4"/>
  <c r="AV296" i="4"/>
  <c r="AV295" i="4"/>
  <c r="AV294" i="4"/>
  <c r="AV293" i="4"/>
  <c r="AV292" i="4"/>
  <c r="AV291" i="4"/>
  <c r="AV290" i="4"/>
  <c r="AV289" i="4"/>
  <c r="AV288" i="4"/>
  <c r="AV287" i="4"/>
  <c r="AV286" i="4"/>
  <c r="AV285" i="4"/>
  <c r="AV284" i="4"/>
  <c r="AV283" i="4"/>
  <c r="AV282" i="4"/>
  <c r="AV281" i="4"/>
  <c r="AV280" i="4"/>
  <c r="AV279" i="4"/>
  <c r="AV278" i="4"/>
  <c r="AV277" i="4"/>
  <c r="AV276" i="4"/>
  <c r="AV275" i="4"/>
  <c r="AV274" i="4"/>
  <c r="AV273" i="4"/>
  <c r="AV272" i="4"/>
  <c r="AV271" i="4"/>
  <c r="AV270" i="4"/>
  <c r="AV269" i="4"/>
  <c r="AV268" i="4"/>
  <c r="AV267" i="4"/>
  <c r="AV266" i="4"/>
  <c r="AV265" i="4"/>
  <c r="AV264" i="4"/>
  <c r="AV263" i="4"/>
  <c r="AV262" i="4"/>
  <c r="AV261" i="4"/>
  <c r="AV260" i="4"/>
  <c r="AV259" i="4"/>
  <c r="AV258" i="4"/>
  <c r="AV257" i="4"/>
  <c r="AV256" i="4"/>
  <c r="AV255" i="4"/>
  <c r="AV254" i="4"/>
  <c r="AV253" i="4"/>
  <c r="AV252" i="4"/>
  <c r="AV251" i="4"/>
  <c r="AV250" i="4"/>
  <c r="AV249" i="4"/>
  <c r="AV248" i="4"/>
  <c r="AV247" i="4"/>
  <c r="AV246" i="4"/>
  <c r="AV245" i="4"/>
  <c r="AV244" i="4"/>
  <c r="AV243" i="4"/>
  <c r="AV242" i="4"/>
  <c r="AV241" i="4"/>
  <c r="AV240" i="4"/>
  <c r="AV239" i="4"/>
  <c r="AV238" i="4"/>
  <c r="AV237" i="4"/>
  <c r="AV236" i="4"/>
  <c r="AV235" i="4"/>
  <c r="AV234" i="4"/>
  <c r="AV233" i="4"/>
  <c r="AV232" i="4"/>
  <c r="AV231" i="4"/>
  <c r="AV230" i="4"/>
  <c r="AV229" i="4"/>
  <c r="AV228" i="4"/>
  <c r="AV227" i="4"/>
  <c r="AV226" i="4"/>
  <c r="AV225" i="4"/>
  <c r="AV224" i="4"/>
  <c r="AV223" i="4"/>
  <c r="AV222" i="4"/>
  <c r="AV221" i="4"/>
  <c r="AV220" i="4"/>
  <c r="AV219" i="4"/>
  <c r="AV218" i="4"/>
  <c r="AV217" i="4"/>
  <c r="AV216" i="4"/>
  <c r="AV215" i="4"/>
  <c r="AV214" i="4"/>
  <c r="AV213" i="4"/>
  <c r="AV212" i="4"/>
  <c r="AV211" i="4"/>
  <c r="AV210" i="4"/>
  <c r="AV209" i="4"/>
  <c r="AV208" i="4"/>
  <c r="AV207" i="4"/>
  <c r="AV206" i="4"/>
  <c r="AV205" i="4"/>
  <c r="AV204" i="4"/>
  <c r="AV203" i="4"/>
  <c r="AV202" i="4"/>
  <c r="AV201" i="4"/>
  <c r="AV200" i="4"/>
  <c r="AV199" i="4"/>
  <c r="AV198" i="4"/>
  <c r="AV197" i="4"/>
  <c r="AV196" i="4"/>
  <c r="AV195" i="4"/>
  <c r="AV194" i="4"/>
  <c r="AV193" i="4"/>
  <c r="AV192" i="4"/>
  <c r="AV191" i="4"/>
  <c r="AV190" i="4"/>
  <c r="AV189" i="4"/>
  <c r="AV188" i="4"/>
  <c r="AV187" i="4"/>
  <c r="AV186" i="4"/>
  <c r="AV185" i="4"/>
  <c r="AV184" i="4"/>
  <c r="AV183" i="4"/>
  <c r="AV182" i="4"/>
  <c r="AV181" i="4"/>
  <c r="AV180" i="4"/>
  <c r="AV179" i="4"/>
  <c r="AV178" i="4"/>
  <c r="AV177" i="4"/>
  <c r="AV176" i="4"/>
  <c r="AV175" i="4"/>
  <c r="AV174" i="4"/>
  <c r="AV173" i="4"/>
  <c r="AV172" i="4"/>
  <c r="AV171" i="4"/>
  <c r="AV170" i="4"/>
  <c r="AV169" i="4"/>
  <c r="AV168" i="4"/>
  <c r="AV167" i="4"/>
  <c r="AV166" i="4"/>
  <c r="AV165" i="4"/>
  <c r="AV164" i="4"/>
  <c r="AV163" i="4"/>
  <c r="AV162" i="4"/>
  <c r="AV161" i="4"/>
  <c r="AV160" i="4"/>
  <c r="AV159" i="4"/>
  <c r="AV158" i="4"/>
  <c r="AV157" i="4"/>
  <c r="AV156" i="4"/>
  <c r="AV155" i="4"/>
  <c r="AV154" i="4"/>
  <c r="AV153" i="4"/>
  <c r="AV152" i="4"/>
  <c r="AV151" i="4"/>
  <c r="AV150" i="4"/>
  <c r="AV149" i="4"/>
  <c r="AV148" i="4"/>
  <c r="AV147" i="4"/>
  <c r="AV146" i="4"/>
  <c r="AV145" i="4"/>
  <c r="AV144" i="4"/>
  <c r="AV143" i="4"/>
  <c r="AV142" i="4"/>
  <c r="AV141" i="4"/>
  <c r="AV140" i="4"/>
  <c r="AV139" i="4"/>
  <c r="AV138" i="4"/>
  <c r="AV137" i="4"/>
  <c r="AV136" i="4"/>
  <c r="AV135" i="4"/>
  <c r="AV134" i="4"/>
  <c r="AV133" i="4"/>
  <c r="AV132" i="4"/>
  <c r="AV131" i="4"/>
  <c r="AV130" i="4"/>
  <c r="AV129" i="4"/>
  <c r="AV128" i="4"/>
  <c r="AV127" i="4"/>
  <c r="AV126" i="4"/>
  <c r="AV125" i="4"/>
  <c r="AV124" i="4"/>
  <c r="AV123" i="4"/>
  <c r="AV122" i="4"/>
  <c r="AV121" i="4"/>
  <c r="AV120" i="4"/>
  <c r="AV119" i="4"/>
  <c r="AV118" i="4"/>
  <c r="AV117" i="4"/>
  <c r="AV116" i="4"/>
  <c r="AV115" i="4"/>
  <c r="AV114" i="4"/>
  <c r="AV113" i="4"/>
  <c r="AV112" i="4"/>
  <c r="AV111" i="4"/>
  <c r="AV110" i="4"/>
  <c r="AV109" i="4"/>
  <c r="AV108" i="4"/>
  <c r="AV107" i="4"/>
  <c r="AV106" i="4"/>
  <c r="AV105" i="4"/>
  <c r="AV104" i="4"/>
  <c r="AV103" i="4"/>
  <c r="AV102" i="4"/>
  <c r="AV101" i="4"/>
  <c r="AV100" i="4"/>
  <c r="AV99" i="4"/>
  <c r="AV98" i="4"/>
  <c r="AV97" i="4"/>
  <c r="AV96" i="4"/>
  <c r="AV95" i="4"/>
  <c r="AV94" i="4"/>
  <c r="AV93" i="4"/>
  <c r="AV92" i="4"/>
  <c r="AV91" i="4"/>
  <c r="AV90" i="4"/>
  <c r="AV89" i="4"/>
  <c r="AV88" i="4"/>
  <c r="AV87" i="4"/>
  <c r="AV86" i="4"/>
  <c r="AV85" i="4"/>
  <c r="AV84" i="4"/>
  <c r="AV83" i="4"/>
  <c r="AV82" i="4"/>
  <c r="AV81" i="4"/>
  <c r="AV80" i="4"/>
  <c r="AV79" i="4"/>
  <c r="AV78" i="4"/>
  <c r="AV77" i="4"/>
  <c r="AV76" i="4"/>
  <c r="AV75" i="4"/>
  <c r="AV74" i="4"/>
  <c r="AV73" i="4"/>
  <c r="AV72" i="4"/>
  <c r="AV71" i="4"/>
  <c r="AV70" i="4"/>
  <c r="AV69" i="4"/>
  <c r="AV68" i="4"/>
  <c r="AV67" i="4"/>
  <c r="AV66" i="4"/>
  <c r="AV65" i="4"/>
  <c r="AV64" i="4"/>
  <c r="AV63" i="4"/>
  <c r="AV62" i="4"/>
  <c r="AV61" i="4"/>
  <c r="AV60" i="4"/>
  <c r="AV59" i="4"/>
  <c r="AV58" i="4"/>
  <c r="AV55" i="4"/>
  <c r="AV54" i="4"/>
  <c r="AV53" i="4"/>
  <c r="AV52" i="4"/>
  <c r="AV51" i="4"/>
  <c r="AV49" i="4"/>
  <c r="AV48" i="4"/>
  <c r="AV47" i="4"/>
  <c r="AV46" i="4"/>
  <c r="AV45" i="4"/>
  <c r="AV44" i="4"/>
  <c r="AV41" i="4"/>
  <c r="AV40" i="4"/>
  <c r="AV39" i="4"/>
  <c r="AV38" i="4"/>
  <c r="AV37" i="4"/>
  <c r="AV36" i="4"/>
  <c r="AV35" i="4"/>
  <c r="AV34" i="4"/>
  <c r="AV33" i="4"/>
  <c r="AV31" i="4"/>
  <c r="AV30" i="4"/>
  <c r="AV29" i="4"/>
  <c r="AV28" i="4"/>
  <c r="AV27" i="4"/>
  <c r="AV26" i="4"/>
  <c r="AV25" i="4"/>
  <c r="AV23" i="4"/>
  <c r="AV22" i="4"/>
  <c r="AV19" i="4"/>
  <c r="AV18" i="4"/>
  <c r="AV16" i="4"/>
  <c r="AV15" i="4"/>
  <c r="AS710" i="4"/>
  <c r="AS711" i="4" s="1"/>
  <c r="AS709" i="4"/>
  <c r="AS708" i="4"/>
  <c r="AS706" i="4"/>
  <c r="AS705" i="4"/>
  <c r="AS704" i="4"/>
  <c r="AS703" i="4"/>
  <c r="AS702" i="4"/>
  <c r="AS701" i="4"/>
  <c r="AS700" i="4"/>
  <c r="AS699" i="4"/>
  <c r="AS698" i="4"/>
  <c r="AS696" i="4"/>
  <c r="AS695" i="4"/>
  <c r="AS694" i="4"/>
  <c r="AS693" i="4"/>
  <c r="AS692" i="4"/>
  <c r="AS691" i="4"/>
  <c r="AS690" i="4"/>
  <c r="AS689" i="4"/>
  <c r="AS688" i="4"/>
  <c r="AS686" i="4"/>
  <c r="AS687" i="4" s="1"/>
  <c r="AS685" i="4"/>
  <c r="AS684" i="4"/>
  <c r="AS682" i="4"/>
  <c r="AS681" i="4"/>
  <c r="AS680" i="4"/>
  <c r="AS679" i="4"/>
  <c r="AS678" i="4"/>
  <c r="AS677" i="4"/>
  <c r="AS676" i="4"/>
  <c r="AS674" i="4"/>
  <c r="AS673" i="4"/>
  <c r="AS672" i="4"/>
  <c r="AS671" i="4"/>
  <c r="AS670" i="4"/>
  <c r="AS668" i="4"/>
  <c r="AS669" i="4" s="1"/>
  <c r="AS667" i="4"/>
  <c r="AS666" i="4"/>
  <c r="AS664" i="4"/>
  <c r="AS665" i="4" s="1"/>
  <c r="AS663" i="4"/>
  <c r="AS662" i="4"/>
  <c r="AS660" i="4"/>
  <c r="AS659" i="4"/>
  <c r="AS658" i="4"/>
  <c r="AS657" i="4"/>
  <c r="AS656" i="4"/>
  <c r="AS655" i="4"/>
  <c r="AS654" i="4"/>
  <c r="AS653" i="4"/>
  <c r="AS652" i="4"/>
  <c r="AS650" i="4"/>
  <c r="AS649" i="4"/>
  <c r="AS648" i="4"/>
  <c r="AS647" i="4"/>
  <c r="AS577" i="4"/>
  <c r="AS576" i="4"/>
  <c r="AS575" i="4"/>
  <c r="AS574" i="4"/>
  <c r="AS573" i="4"/>
  <c r="AS571" i="4"/>
  <c r="AS570" i="4"/>
  <c r="AS569" i="4"/>
  <c r="AS568" i="4"/>
  <c r="AS565" i="4"/>
  <c r="AS564" i="4"/>
  <c r="AS563" i="4"/>
  <c r="AS562" i="4"/>
  <c r="AS560" i="4"/>
  <c r="AS559" i="4"/>
  <c r="AS558" i="4"/>
  <c r="AS556" i="4"/>
  <c r="AS552" i="4"/>
  <c r="AS551" i="4"/>
  <c r="AS550" i="4"/>
  <c r="AS549" i="4"/>
  <c r="AS548" i="4"/>
  <c r="AS508" i="4"/>
  <c r="AS544" i="4" s="1"/>
  <c r="AS507" i="4"/>
  <c r="AS506" i="4"/>
  <c r="AS504" i="4"/>
  <c r="AS499" i="4" s="1"/>
  <c r="AS495" i="4"/>
  <c r="AS494" i="4"/>
  <c r="AS492" i="4"/>
  <c r="AS491" i="4"/>
  <c r="AS489" i="4"/>
  <c r="AS488" i="4"/>
  <c r="AS486" i="4"/>
  <c r="AS485" i="4"/>
  <c r="AS484" i="4"/>
  <c r="AS483" i="4"/>
  <c r="AS482" i="4"/>
  <c r="AS481" i="4"/>
  <c r="AS480" i="4"/>
  <c r="AS478" i="4"/>
  <c r="AS477" i="4"/>
  <c r="AS476" i="4"/>
  <c r="AS475" i="4"/>
  <c r="AS474" i="4"/>
  <c r="AS473" i="4"/>
  <c r="AS471" i="4"/>
  <c r="AS469" i="4"/>
  <c r="AS468" i="4"/>
  <c r="AS467" i="4"/>
  <c r="AS466" i="4"/>
  <c r="AS465" i="4"/>
  <c r="AS464" i="4"/>
  <c r="AS463" i="4"/>
  <c r="AS462" i="4"/>
  <c r="AS461" i="4"/>
  <c r="AS460" i="4"/>
  <c r="AS459" i="4"/>
  <c r="AS458" i="4"/>
  <c r="AS456" i="4"/>
  <c r="AS455" i="4"/>
  <c r="AS454" i="4"/>
  <c r="AS453" i="4"/>
  <c r="AS452" i="4"/>
  <c r="AS451" i="4"/>
  <c r="AS450" i="4"/>
  <c r="AS449" i="4"/>
  <c r="AS448" i="4"/>
  <c r="AS447" i="4"/>
  <c r="AS446" i="4"/>
  <c r="AS445" i="4"/>
  <c r="AS443" i="4"/>
  <c r="AS441" i="4"/>
  <c r="AS440" i="4"/>
  <c r="AS439" i="4"/>
  <c r="AS438" i="4"/>
  <c r="AS435" i="4"/>
  <c r="AS434" i="4"/>
  <c r="AS433" i="4"/>
  <c r="AS431" i="4"/>
  <c r="AS430" i="4"/>
  <c r="AS429" i="4"/>
  <c r="AS427" i="4"/>
  <c r="AS426" i="4"/>
  <c r="AS424" i="4"/>
  <c r="AS423" i="4"/>
  <c r="AS421" i="4"/>
  <c r="AS420" i="4"/>
  <c r="AS418" i="4"/>
  <c r="AS417" i="4"/>
  <c r="AS416" i="4"/>
  <c r="AS414" i="4"/>
  <c r="AS413" i="4"/>
  <c r="AS412" i="4"/>
  <c r="AS411" i="4"/>
  <c r="AS410" i="4"/>
  <c r="AS409" i="4"/>
  <c r="AS408" i="4"/>
  <c r="AS407" i="4"/>
  <c r="AS406" i="4"/>
  <c r="AS405" i="4"/>
  <c r="AS403" i="4"/>
  <c r="AS402" i="4"/>
  <c r="AS400" i="4"/>
  <c r="AS399" i="4"/>
  <c r="AS398" i="4"/>
  <c r="AS396" i="4"/>
  <c r="AS395" i="4"/>
  <c r="AS393" i="4"/>
  <c r="AS392" i="4"/>
  <c r="AS390" i="4"/>
  <c r="AS388" i="4"/>
  <c r="AS387" i="4"/>
  <c r="AS386" i="4"/>
  <c r="AS385" i="4"/>
  <c r="AS384" i="4"/>
  <c r="AS383" i="4"/>
  <c r="AS382" i="4"/>
  <c r="AS381" i="4"/>
  <c r="AS380" i="4"/>
  <c r="AS379" i="4"/>
  <c r="AS378" i="4"/>
  <c r="AS377" i="4"/>
  <c r="AS376" i="4"/>
  <c r="AS375" i="4"/>
  <c r="AS374" i="4"/>
  <c r="AS373" i="4"/>
  <c r="AS372" i="4"/>
  <c r="AS371" i="4"/>
  <c r="AS370" i="4"/>
  <c r="AS369" i="4"/>
  <c r="AS368" i="4"/>
  <c r="AS367" i="4"/>
  <c r="AS366" i="4"/>
  <c r="AS365" i="4"/>
  <c r="AS364" i="4"/>
  <c r="AS363" i="4"/>
  <c r="AS362" i="4"/>
  <c r="AS361" i="4"/>
  <c r="AS360" i="4"/>
  <c r="AS359" i="4"/>
  <c r="AS358" i="4"/>
  <c r="AS357" i="4"/>
  <c r="AS356" i="4"/>
  <c r="AS355" i="4"/>
  <c r="AS354" i="4"/>
  <c r="AS353" i="4"/>
  <c r="AS352" i="4"/>
  <c r="AS351" i="4"/>
  <c r="AS350" i="4"/>
  <c r="AS349" i="4"/>
  <c r="AS348" i="4"/>
  <c r="AS347" i="4"/>
  <c r="AS346" i="4"/>
  <c r="AS345" i="4"/>
  <c r="AS344" i="4"/>
  <c r="AS343" i="4"/>
  <c r="AS342" i="4"/>
  <c r="AS341" i="4"/>
  <c r="AS340" i="4"/>
  <c r="AS339" i="4"/>
  <c r="AS338" i="4"/>
  <c r="AS337" i="4"/>
  <c r="AS336" i="4"/>
  <c r="AS335" i="4"/>
  <c r="AS334" i="4"/>
  <c r="AS333" i="4"/>
  <c r="AS332" i="4"/>
  <c r="AS331" i="4"/>
  <c r="AS330" i="4"/>
  <c r="AS329" i="4"/>
  <c r="AS328" i="4"/>
  <c r="AS327" i="4"/>
  <c r="AS326" i="4"/>
  <c r="AS325" i="4"/>
  <c r="AS324" i="4"/>
  <c r="AS323" i="4"/>
  <c r="AS322" i="4"/>
  <c r="AS321" i="4"/>
  <c r="AS320" i="4"/>
  <c r="AS319" i="4"/>
  <c r="AS318" i="4"/>
  <c r="AS317" i="4"/>
  <c r="AS316" i="4"/>
  <c r="AS315" i="4"/>
  <c r="AS314" i="4"/>
  <c r="AS313" i="4"/>
  <c r="AS312" i="4"/>
  <c r="AS311" i="4"/>
  <c r="AS310" i="4"/>
  <c r="AS309" i="4"/>
  <c r="AS308" i="4"/>
  <c r="AS307" i="4"/>
  <c r="AS306" i="4"/>
  <c r="AS305" i="4"/>
  <c r="AS304" i="4"/>
  <c r="AS303" i="4"/>
  <c r="AS302" i="4"/>
  <c r="AS301" i="4"/>
  <c r="AS300" i="4"/>
  <c r="AS299" i="4"/>
  <c r="AS298" i="4"/>
  <c r="AS297" i="4"/>
  <c r="AS296" i="4"/>
  <c r="AS295" i="4"/>
  <c r="AS294" i="4"/>
  <c r="AS293" i="4"/>
  <c r="AS292" i="4"/>
  <c r="AS291" i="4"/>
  <c r="AS290" i="4"/>
  <c r="AS289" i="4"/>
  <c r="AS288" i="4"/>
  <c r="AS287" i="4"/>
  <c r="AS286" i="4"/>
  <c r="AS285" i="4"/>
  <c r="AS284" i="4"/>
  <c r="AS283" i="4"/>
  <c r="AS282" i="4"/>
  <c r="AS281" i="4"/>
  <c r="AS280" i="4"/>
  <c r="AS279" i="4"/>
  <c r="AS278" i="4"/>
  <c r="AS277" i="4"/>
  <c r="AS276" i="4"/>
  <c r="AS275" i="4"/>
  <c r="AS274" i="4"/>
  <c r="AS273" i="4"/>
  <c r="AS272" i="4"/>
  <c r="AS271" i="4"/>
  <c r="AS270" i="4"/>
  <c r="AS269" i="4"/>
  <c r="AS268" i="4"/>
  <c r="AS267" i="4"/>
  <c r="AS266" i="4"/>
  <c r="AS265" i="4"/>
  <c r="AS264" i="4"/>
  <c r="AS263" i="4"/>
  <c r="AS262" i="4"/>
  <c r="AS261" i="4"/>
  <c r="AS260" i="4"/>
  <c r="AS259" i="4"/>
  <c r="AS258" i="4"/>
  <c r="AS257" i="4"/>
  <c r="AS256" i="4"/>
  <c r="AS255" i="4"/>
  <c r="AS254" i="4"/>
  <c r="AS253" i="4"/>
  <c r="AS252" i="4"/>
  <c r="AS251" i="4"/>
  <c r="AS250" i="4"/>
  <c r="AS249" i="4"/>
  <c r="AS248" i="4"/>
  <c r="AS247" i="4"/>
  <c r="AS246" i="4"/>
  <c r="AS245" i="4"/>
  <c r="AS244" i="4"/>
  <c r="AS243" i="4"/>
  <c r="AS242" i="4"/>
  <c r="AS241" i="4"/>
  <c r="AS240" i="4"/>
  <c r="AS239" i="4"/>
  <c r="AS238" i="4"/>
  <c r="AS237" i="4"/>
  <c r="AS236" i="4"/>
  <c r="AS235" i="4"/>
  <c r="AS234" i="4"/>
  <c r="AS233" i="4"/>
  <c r="AS232" i="4"/>
  <c r="AS231" i="4"/>
  <c r="AS230" i="4"/>
  <c r="AS229" i="4"/>
  <c r="AS228" i="4"/>
  <c r="AS227" i="4"/>
  <c r="AS226" i="4"/>
  <c r="AS225" i="4"/>
  <c r="AS224" i="4"/>
  <c r="AS223" i="4"/>
  <c r="AS222" i="4"/>
  <c r="AS221" i="4"/>
  <c r="AS220" i="4"/>
  <c r="AS219" i="4"/>
  <c r="AS218" i="4"/>
  <c r="AS217" i="4"/>
  <c r="AS216" i="4"/>
  <c r="AS215" i="4"/>
  <c r="AS214" i="4"/>
  <c r="AS213" i="4"/>
  <c r="AS212" i="4"/>
  <c r="AS211" i="4"/>
  <c r="AS210" i="4"/>
  <c r="AS209" i="4"/>
  <c r="AS208" i="4"/>
  <c r="AS207" i="4"/>
  <c r="AS206" i="4"/>
  <c r="AS205" i="4"/>
  <c r="AS204" i="4"/>
  <c r="AS203" i="4"/>
  <c r="AS202" i="4"/>
  <c r="AS201" i="4"/>
  <c r="AS200" i="4"/>
  <c r="AS199" i="4"/>
  <c r="AS198" i="4"/>
  <c r="AS197" i="4"/>
  <c r="AS196" i="4"/>
  <c r="AS195" i="4"/>
  <c r="AS194" i="4"/>
  <c r="AS193" i="4"/>
  <c r="AS192" i="4"/>
  <c r="AS191" i="4"/>
  <c r="AS190" i="4"/>
  <c r="AS189" i="4"/>
  <c r="AS188" i="4"/>
  <c r="AS187" i="4"/>
  <c r="AS186" i="4"/>
  <c r="AS185" i="4"/>
  <c r="AS184" i="4"/>
  <c r="AS183" i="4"/>
  <c r="AS182" i="4"/>
  <c r="AS181" i="4"/>
  <c r="AS180" i="4"/>
  <c r="AS179" i="4"/>
  <c r="AS178" i="4"/>
  <c r="AS177" i="4"/>
  <c r="AS176" i="4"/>
  <c r="AS175" i="4"/>
  <c r="AS174" i="4"/>
  <c r="AS173" i="4"/>
  <c r="AS172" i="4"/>
  <c r="AS171" i="4"/>
  <c r="AS170" i="4"/>
  <c r="AS169" i="4"/>
  <c r="AS168" i="4"/>
  <c r="AS167" i="4"/>
  <c r="AS166" i="4"/>
  <c r="AS165" i="4"/>
  <c r="AS164" i="4"/>
  <c r="AS163" i="4"/>
  <c r="AS162" i="4"/>
  <c r="AS161" i="4"/>
  <c r="AS160" i="4"/>
  <c r="AS159" i="4"/>
  <c r="AS158" i="4"/>
  <c r="AS157" i="4"/>
  <c r="AS156" i="4"/>
  <c r="AS155" i="4"/>
  <c r="AS154" i="4"/>
  <c r="AS153" i="4"/>
  <c r="AS152" i="4"/>
  <c r="AS151" i="4"/>
  <c r="AS150" i="4"/>
  <c r="AS149" i="4"/>
  <c r="AS148" i="4"/>
  <c r="AS147" i="4"/>
  <c r="AS146" i="4"/>
  <c r="AS145" i="4"/>
  <c r="AS144" i="4"/>
  <c r="AS143" i="4"/>
  <c r="AS142" i="4"/>
  <c r="AS141" i="4"/>
  <c r="AS140" i="4"/>
  <c r="AS139" i="4"/>
  <c r="AS138" i="4"/>
  <c r="AS137" i="4"/>
  <c r="AS136" i="4"/>
  <c r="AS135" i="4"/>
  <c r="AS134" i="4"/>
  <c r="AS133" i="4"/>
  <c r="AS132" i="4"/>
  <c r="AS131" i="4"/>
  <c r="AS130" i="4"/>
  <c r="AS129" i="4"/>
  <c r="AS128" i="4"/>
  <c r="AS127" i="4"/>
  <c r="AS126" i="4"/>
  <c r="AS125" i="4"/>
  <c r="AS124" i="4"/>
  <c r="AS123" i="4"/>
  <c r="AS122" i="4"/>
  <c r="AS121" i="4"/>
  <c r="AS120" i="4"/>
  <c r="AS119" i="4"/>
  <c r="AS118" i="4"/>
  <c r="AS117" i="4"/>
  <c r="AS116" i="4"/>
  <c r="AS115" i="4"/>
  <c r="AS114" i="4"/>
  <c r="AS113" i="4"/>
  <c r="AS112" i="4"/>
  <c r="AS111" i="4"/>
  <c r="AS110" i="4"/>
  <c r="AS109" i="4"/>
  <c r="AS108" i="4"/>
  <c r="AS107" i="4"/>
  <c r="AS106" i="4"/>
  <c r="AS105" i="4"/>
  <c r="AS104" i="4"/>
  <c r="AS103" i="4"/>
  <c r="AS102" i="4"/>
  <c r="AS101" i="4"/>
  <c r="AS100" i="4"/>
  <c r="AS99" i="4"/>
  <c r="AS98" i="4"/>
  <c r="AS97" i="4"/>
  <c r="AS96" i="4"/>
  <c r="AS95" i="4"/>
  <c r="AS94" i="4"/>
  <c r="AS93" i="4"/>
  <c r="AS92" i="4"/>
  <c r="AS91" i="4"/>
  <c r="AS90" i="4"/>
  <c r="AS89" i="4"/>
  <c r="AS88" i="4"/>
  <c r="AS87" i="4"/>
  <c r="AS86" i="4"/>
  <c r="AS85" i="4"/>
  <c r="AS84" i="4"/>
  <c r="AS83" i="4"/>
  <c r="AS82" i="4"/>
  <c r="AS81" i="4"/>
  <c r="AS80" i="4"/>
  <c r="AS79" i="4"/>
  <c r="AS78" i="4"/>
  <c r="AS77" i="4"/>
  <c r="AS76" i="4"/>
  <c r="AS75" i="4"/>
  <c r="AS74" i="4"/>
  <c r="AS73" i="4"/>
  <c r="AS72" i="4"/>
  <c r="AS71" i="4"/>
  <c r="AS70" i="4"/>
  <c r="AS69" i="4"/>
  <c r="AS68" i="4"/>
  <c r="AS67" i="4"/>
  <c r="AS66" i="4"/>
  <c r="AS65" i="4"/>
  <c r="AS64" i="4"/>
  <c r="AS63" i="4"/>
  <c r="AS62" i="4"/>
  <c r="AS61" i="4"/>
  <c r="AS60" i="4"/>
  <c r="AS59" i="4"/>
  <c r="AS58" i="4"/>
  <c r="AS55" i="4"/>
  <c r="AS54" i="4"/>
  <c r="AS53" i="4"/>
  <c r="AS52" i="4"/>
  <c r="AS51" i="4"/>
  <c r="AS49" i="4"/>
  <c r="AS48" i="4"/>
  <c r="AS47" i="4"/>
  <c r="AS46" i="4"/>
  <c r="AS44" i="4"/>
  <c r="AS41" i="4"/>
  <c r="AS40" i="4"/>
  <c r="AS39" i="4"/>
  <c r="AS38" i="4"/>
  <c r="AS37" i="4"/>
  <c r="AS36" i="4"/>
  <c r="AS35" i="4"/>
  <c r="AS34" i="4"/>
  <c r="AS33" i="4"/>
  <c r="AS31" i="4"/>
  <c r="AS30" i="4"/>
  <c r="AS29" i="4"/>
  <c r="AS28" i="4"/>
  <c r="AS27" i="4"/>
  <c r="AS26" i="4"/>
  <c r="AS25" i="4"/>
  <c r="AS23" i="4"/>
  <c r="AS22" i="4"/>
  <c r="AS19" i="4"/>
  <c r="AS18" i="4"/>
  <c r="AS16" i="4"/>
  <c r="AS15" i="4"/>
  <c r="AP710" i="4"/>
  <c r="AP711" i="4" s="1"/>
  <c r="AP709" i="4"/>
  <c r="AP708" i="4"/>
  <c r="AP706" i="4"/>
  <c r="AP705" i="4"/>
  <c r="AP704" i="4"/>
  <c r="AP703" i="4"/>
  <c r="AP702" i="4"/>
  <c r="AP701" i="4"/>
  <c r="AP700" i="4"/>
  <c r="AP699" i="4"/>
  <c r="AP698" i="4"/>
  <c r="AP696" i="4"/>
  <c r="AP695" i="4"/>
  <c r="AP694" i="4"/>
  <c r="AP693" i="4"/>
  <c r="AP692" i="4"/>
  <c r="AP691" i="4"/>
  <c r="AP690" i="4"/>
  <c r="AP689" i="4"/>
  <c r="AP688" i="4"/>
  <c r="AP686" i="4"/>
  <c r="AP687" i="4" s="1"/>
  <c r="AP685" i="4"/>
  <c r="AP684" i="4"/>
  <c r="AP682" i="4"/>
  <c r="AP681" i="4"/>
  <c r="AP680" i="4"/>
  <c r="AP679" i="4"/>
  <c r="AP678" i="4"/>
  <c r="AP677" i="4"/>
  <c r="AP676" i="4"/>
  <c r="AP674" i="4"/>
  <c r="AP673" i="4"/>
  <c r="AP672" i="4"/>
  <c r="AP671" i="4"/>
  <c r="AP670" i="4"/>
  <c r="AP668" i="4"/>
  <c r="AP669" i="4" s="1"/>
  <c r="AP667" i="4"/>
  <c r="AP666" i="4"/>
  <c r="AP664" i="4"/>
  <c r="AP665" i="4" s="1"/>
  <c r="AP663" i="4"/>
  <c r="AP662" i="4"/>
  <c r="AP660" i="4"/>
  <c r="AP659" i="4"/>
  <c r="AP658" i="4"/>
  <c r="AP657" i="4"/>
  <c r="AP656" i="4"/>
  <c r="AP655" i="4"/>
  <c r="AP654" i="4"/>
  <c r="AP653" i="4"/>
  <c r="AP652" i="4"/>
  <c r="AP650" i="4"/>
  <c r="AP649" i="4"/>
  <c r="AP648" i="4"/>
  <c r="AP647" i="4"/>
  <c r="AP577" i="4"/>
  <c r="AP576" i="4"/>
  <c r="AP575" i="4"/>
  <c r="AP574" i="4"/>
  <c r="AP573" i="4"/>
  <c r="AP571" i="4"/>
  <c r="AP570" i="4"/>
  <c r="AP569" i="4"/>
  <c r="AP568" i="4"/>
  <c r="AP565" i="4"/>
  <c r="AP564" i="4"/>
  <c r="AP563" i="4"/>
  <c r="AP562" i="4"/>
  <c r="AP560" i="4"/>
  <c r="AP559" i="4"/>
  <c r="AP558" i="4"/>
  <c r="AP556" i="4"/>
  <c r="AP552" i="4"/>
  <c r="AP551" i="4"/>
  <c r="AP550" i="4"/>
  <c r="AP549" i="4"/>
  <c r="AP548" i="4"/>
  <c r="AP508" i="4"/>
  <c r="AP544" i="4" s="1"/>
  <c r="AP507" i="4"/>
  <c r="AP506" i="4"/>
  <c r="AP504" i="4"/>
  <c r="AP499" i="4" s="1"/>
  <c r="AP495" i="4"/>
  <c r="AP494" i="4"/>
  <c r="AP492" i="4"/>
  <c r="AP491" i="4"/>
  <c r="AP489" i="4"/>
  <c r="AP488" i="4"/>
  <c r="AP486" i="4"/>
  <c r="AP485" i="4"/>
  <c r="AP484" i="4"/>
  <c r="AP483" i="4"/>
  <c r="AP482" i="4"/>
  <c r="AP481" i="4"/>
  <c r="AP480" i="4"/>
  <c r="AP478" i="4"/>
  <c r="AP477" i="4"/>
  <c r="AP476" i="4"/>
  <c r="AP475" i="4"/>
  <c r="AP474" i="4"/>
  <c r="AP473" i="4"/>
  <c r="AP471" i="4"/>
  <c r="AP469" i="4"/>
  <c r="AP468" i="4"/>
  <c r="AP467" i="4"/>
  <c r="AP466" i="4"/>
  <c r="AP465" i="4"/>
  <c r="AP464" i="4"/>
  <c r="AP463" i="4"/>
  <c r="AP462" i="4"/>
  <c r="AP461" i="4"/>
  <c r="AP460" i="4"/>
  <c r="AP459" i="4"/>
  <c r="AP458" i="4"/>
  <c r="AP456" i="4"/>
  <c r="AP455" i="4"/>
  <c r="AP454" i="4"/>
  <c r="AP453" i="4"/>
  <c r="AP452" i="4"/>
  <c r="AP451" i="4"/>
  <c r="AP450" i="4"/>
  <c r="AP449" i="4"/>
  <c r="AP448" i="4"/>
  <c r="AP447" i="4"/>
  <c r="AP446" i="4"/>
  <c r="AP445" i="4"/>
  <c r="AP443" i="4"/>
  <c r="AP441" i="4"/>
  <c r="AP440" i="4"/>
  <c r="AP439" i="4"/>
  <c r="AP438" i="4"/>
  <c r="AP435" i="4"/>
  <c r="AP434" i="4"/>
  <c r="AP433" i="4"/>
  <c r="AP431" i="4"/>
  <c r="AP430" i="4"/>
  <c r="AP429" i="4"/>
  <c r="AP427" i="4"/>
  <c r="AP426" i="4"/>
  <c r="AP424" i="4"/>
  <c r="AP423" i="4"/>
  <c r="AP421" i="4"/>
  <c r="AP420" i="4"/>
  <c r="AP418" i="4"/>
  <c r="AP417" i="4"/>
  <c r="AP416" i="4"/>
  <c r="AP414" i="4"/>
  <c r="AP413" i="4"/>
  <c r="AP412" i="4"/>
  <c r="AP411" i="4"/>
  <c r="AP410" i="4"/>
  <c r="AP409" i="4"/>
  <c r="AP408" i="4"/>
  <c r="AP407" i="4"/>
  <c r="AP406" i="4"/>
  <c r="AP405" i="4"/>
  <c r="AP403" i="4"/>
  <c r="AP402" i="4"/>
  <c r="AP400" i="4"/>
  <c r="AP399" i="4"/>
  <c r="AP398" i="4"/>
  <c r="AP396" i="4"/>
  <c r="AP395" i="4"/>
  <c r="AP393" i="4"/>
  <c r="AP392" i="4"/>
  <c r="AP390" i="4"/>
  <c r="AP388" i="4"/>
  <c r="AP387" i="4"/>
  <c r="AP386" i="4"/>
  <c r="AP385" i="4"/>
  <c r="AP384" i="4"/>
  <c r="AP383" i="4"/>
  <c r="AP382" i="4"/>
  <c r="AP381" i="4"/>
  <c r="AP380" i="4"/>
  <c r="AP379" i="4"/>
  <c r="AP378" i="4"/>
  <c r="AP377" i="4"/>
  <c r="AP376" i="4"/>
  <c r="AP375" i="4"/>
  <c r="AP374" i="4"/>
  <c r="AP373" i="4"/>
  <c r="AP372" i="4"/>
  <c r="AP371" i="4"/>
  <c r="AP370" i="4"/>
  <c r="AP369" i="4"/>
  <c r="AP368" i="4"/>
  <c r="AP367" i="4"/>
  <c r="AP366" i="4"/>
  <c r="AP365" i="4"/>
  <c r="AP364" i="4"/>
  <c r="AP363" i="4"/>
  <c r="AP362" i="4"/>
  <c r="AP361" i="4"/>
  <c r="AP360" i="4"/>
  <c r="AP359" i="4"/>
  <c r="AP358" i="4"/>
  <c r="AP357" i="4"/>
  <c r="AP356" i="4"/>
  <c r="AP355" i="4"/>
  <c r="AP354" i="4"/>
  <c r="AP353" i="4"/>
  <c r="AP352" i="4"/>
  <c r="AP351" i="4"/>
  <c r="AP350" i="4"/>
  <c r="AP349" i="4"/>
  <c r="AP348" i="4"/>
  <c r="AP347" i="4"/>
  <c r="AP346" i="4"/>
  <c r="AP345" i="4"/>
  <c r="AP344" i="4"/>
  <c r="AP343" i="4"/>
  <c r="AP342" i="4"/>
  <c r="AP341" i="4"/>
  <c r="AP340" i="4"/>
  <c r="AP339" i="4"/>
  <c r="AP338" i="4"/>
  <c r="AP337" i="4"/>
  <c r="AP336" i="4"/>
  <c r="AP335" i="4"/>
  <c r="AP334" i="4"/>
  <c r="AP333" i="4"/>
  <c r="AP332" i="4"/>
  <c r="AP331" i="4"/>
  <c r="AP330" i="4"/>
  <c r="AP329" i="4"/>
  <c r="AP328" i="4"/>
  <c r="AP327" i="4"/>
  <c r="AP326" i="4"/>
  <c r="AP325" i="4"/>
  <c r="AP324" i="4"/>
  <c r="AP323" i="4"/>
  <c r="AP322" i="4"/>
  <c r="AP321" i="4"/>
  <c r="AP320" i="4"/>
  <c r="AP319" i="4"/>
  <c r="AP318" i="4"/>
  <c r="AP317" i="4"/>
  <c r="AP316" i="4"/>
  <c r="AP315" i="4"/>
  <c r="AP314" i="4"/>
  <c r="AP313" i="4"/>
  <c r="AP312" i="4"/>
  <c r="AP311" i="4"/>
  <c r="AP310" i="4"/>
  <c r="AP309" i="4"/>
  <c r="AP308" i="4"/>
  <c r="AP307" i="4"/>
  <c r="AP306" i="4"/>
  <c r="AP305" i="4"/>
  <c r="AP304" i="4"/>
  <c r="AP303" i="4"/>
  <c r="AP302" i="4"/>
  <c r="AP301" i="4"/>
  <c r="AP300" i="4"/>
  <c r="AP299" i="4"/>
  <c r="AP298" i="4"/>
  <c r="AP297" i="4"/>
  <c r="AP296" i="4"/>
  <c r="AP295" i="4"/>
  <c r="AP294" i="4"/>
  <c r="AP293" i="4"/>
  <c r="AP292" i="4"/>
  <c r="AP291" i="4"/>
  <c r="AP290" i="4"/>
  <c r="AP289" i="4"/>
  <c r="AP288" i="4"/>
  <c r="AP287" i="4"/>
  <c r="AP286" i="4"/>
  <c r="AP285" i="4"/>
  <c r="AP284" i="4"/>
  <c r="AP283" i="4"/>
  <c r="AP282" i="4"/>
  <c r="AP281" i="4"/>
  <c r="AP280" i="4"/>
  <c r="AP279" i="4"/>
  <c r="AP278" i="4"/>
  <c r="AP277" i="4"/>
  <c r="AP276" i="4"/>
  <c r="AP275" i="4"/>
  <c r="AP274" i="4"/>
  <c r="AP273" i="4"/>
  <c r="AP272" i="4"/>
  <c r="AP271" i="4"/>
  <c r="AP270" i="4"/>
  <c r="AP269" i="4"/>
  <c r="AP268" i="4"/>
  <c r="AP267" i="4"/>
  <c r="AP266" i="4"/>
  <c r="AP265" i="4"/>
  <c r="AP264" i="4"/>
  <c r="AP263" i="4"/>
  <c r="AP262" i="4"/>
  <c r="AP261" i="4"/>
  <c r="AP260" i="4"/>
  <c r="AP259" i="4"/>
  <c r="AP258" i="4"/>
  <c r="AP257" i="4"/>
  <c r="AP256" i="4"/>
  <c r="AP255" i="4"/>
  <c r="AP254" i="4"/>
  <c r="AP253" i="4"/>
  <c r="AP252" i="4"/>
  <c r="AP251" i="4"/>
  <c r="AP250" i="4"/>
  <c r="AP249" i="4"/>
  <c r="AP248" i="4"/>
  <c r="AP247" i="4"/>
  <c r="AP246" i="4"/>
  <c r="AP245" i="4"/>
  <c r="AP244" i="4"/>
  <c r="AP243" i="4"/>
  <c r="AP242" i="4"/>
  <c r="AP241" i="4"/>
  <c r="AP240" i="4"/>
  <c r="AP239" i="4"/>
  <c r="AP238" i="4"/>
  <c r="AP237" i="4"/>
  <c r="AP236" i="4"/>
  <c r="AP235" i="4"/>
  <c r="AP234" i="4"/>
  <c r="AP233" i="4"/>
  <c r="AP232" i="4"/>
  <c r="AP231" i="4"/>
  <c r="AP230" i="4"/>
  <c r="AP229" i="4"/>
  <c r="AP228" i="4"/>
  <c r="AP227" i="4"/>
  <c r="AP226" i="4"/>
  <c r="AP225" i="4"/>
  <c r="AP224" i="4"/>
  <c r="AP223" i="4"/>
  <c r="AP222" i="4"/>
  <c r="AP221" i="4"/>
  <c r="AP220" i="4"/>
  <c r="AP219" i="4"/>
  <c r="AP218" i="4"/>
  <c r="AP217" i="4"/>
  <c r="AP216" i="4"/>
  <c r="AP215" i="4"/>
  <c r="AP214" i="4"/>
  <c r="AP213" i="4"/>
  <c r="AP212" i="4"/>
  <c r="AP211" i="4"/>
  <c r="AP210" i="4"/>
  <c r="AP209" i="4"/>
  <c r="AP208" i="4"/>
  <c r="AP207" i="4"/>
  <c r="AP206" i="4"/>
  <c r="AP205" i="4"/>
  <c r="AP204" i="4"/>
  <c r="AP203" i="4"/>
  <c r="AP202" i="4"/>
  <c r="AP201" i="4"/>
  <c r="AP200" i="4"/>
  <c r="AP199" i="4"/>
  <c r="AP198" i="4"/>
  <c r="AP197" i="4"/>
  <c r="AP196" i="4"/>
  <c r="AP195" i="4"/>
  <c r="AP194" i="4"/>
  <c r="AP193" i="4"/>
  <c r="AP192" i="4"/>
  <c r="AP191" i="4"/>
  <c r="AP190" i="4"/>
  <c r="AP189" i="4"/>
  <c r="AP188" i="4"/>
  <c r="AP187" i="4"/>
  <c r="AP186" i="4"/>
  <c r="AP185" i="4"/>
  <c r="AP184" i="4"/>
  <c r="AP183" i="4"/>
  <c r="AP182" i="4"/>
  <c r="AP181" i="4"/>
  <c r="AP180" i="4"/>
  <c r="AP179" i="4"/>
  <c r="AP178" i="4"/>
  <c r="AP177" i="4"/>
  <c r="AP176" i="4"/>
  <c r="AP175" i="4"/>
  <c r="AP174" i="4"/>
  <c r="AP173" i="4"/>
  <c r="AP172" i="4"/>
  <c r="AP171" i="4"/>
  <c r="AP170" i="4"/>
  <c r="AP169" i="4"/>
  <c r="AP168" i="4"/>
  <c r="AP167" i="4"/>
  <c r="AP166" i="4"/>
  <c r="AP165" i="4"/>
  <c r="AP164" i="4"/>
  <c r="AP163" i="4"/>
  <c r="AP162" i="4"/>
  <c r="AP161" i="4"/>
  <c r="AP160" i="4"/>
  <c r="AP159" i="4"/>
  <c r="AP158" i="4"/>
  <c r="AP157" i="4"/>
  <c r="AP156" i="4"/>
  <c r="AP155" i="4"/>
  <c r="AP154" i="4"/>
  <c r="AP153" i="4"/>
  <c r="AP152" i="4"/>
  <c r="AP151" i="4"/>
  <c r="AP150" i="4"/>
  <c r="AP149" i="4"/>
  <c r="AP148" i="4"/>
  <c r="AP147" i="4"/>
  <c r="AP146" i="4"/>
  <c r="AP145" i="4"/>
  <c r="AP144" i="4"/>
  <c r="AP143" i="4"/>
  <c r="AP142" i="4"/>
  <c r="AP141" i="4"/>
  <c r="AP140" i="4"/>
  <c r="AP139" i="4"/>
  <c r="AP138" i="4"/>
  <c r="AP137" i="4"/>
  <c r="AP136" i="4"/>
  <c r="AP135" i="4"/>
  <c r="AP134" i="4"/>
  <c r="AP133" i="4"/>
  <c r="AP132" i="4"/>
  <c r="AP131" i="4"/>
  <c r="AP130" i="4"/>
  <c r="AP129" i="4"/>
  <c r="AP128" i="4"/>
  <c r="AP127" i="4"/>
  <c r="AP126" i="4"/>
  <c r="AP125" i="4"/>
  <c r="AP124" i="4"/>
  <c r="AP123" i="4"/>
  <c r="AP122" i="4"/>
  <c r="AP121" i="4"/>
  <c r="AP120" i="4"/>
  <c r="AP119" i="4"/>
  <c r="AP118" i="4"/>
  <c r="AP117" i="4"/>
  <c r="AP116" i="4"/>
  <c r="AP115" i="4"/>
  <c r="AP114" i="4"/>
  <c r="AP113" i="4"/>
  <c r="AP112" i="4"/>
  <c r="AP111" i="4"/>
  <c r="AP110" i="4"/>
  <c r="AP109" i="4"/>
  <c r="AP108" i="4"/>
  <c r="AP107" i="4"/>
  <c r="AP106" i="4"/>
  <c r="AP105" i="4"/>
  <c r="AP104" i="4"/>
  <c r="AP103" i="4"/>
  <c r="AP102" i="4"/>
  <c r="AP101" i="4"/>
  <c r="AP100" i="4"/>
  <c r="AP99" i="4"/>
  <c r="AP98" i="4"/>
  <c r="AP97" i="4"/>
  <c r="AP96" i="4"/>
  <c r="AP95" i="4"/>
  <c r="AP94" i="4"/>
  <c r="AP93" i="4"/>
  <c r="AP92" i="4"/>
  <c r="AP91" i="4"/>
  <c r="AP90" i="4"/>
  <c r="AP89" i="4"/>
  <c r="AP88" i="4"/>
  <c r="AP87" i="4"/>
  <c r="AP86" i="4"/>
  <c r="AP85" i="4"/>
  <c r="AP84" i="4"/>
  <c r="AP83" i="4"/>
  <c r="AP82" i="4"/>
  <c r="AP81" i="4"/>
  <c r="AP80" i="4"/>
  <c r="AP79" i="4"/>
  <c r="AP78" i="4"/>
  <c r="AP77" i="4"/>
  <c r="AP76" i="4"/>
  <c r="AP75" i="4"/>
  <c r="AP74" i="4"/>
  <c r="AP73" i="4"/>
  <c r="AP72" i="4"/>
  <c r="AP71" i="4"/>
  <c r="AP70" i="4"/>
  <c r="AP69" i="4"/>
  <c r="AP68" i="4"/>
  <c r="AP67" i="4"/>
  <c r="AP66" i="4"/>
  <c r="AP65" i="4"/>
  <c r="AP64" i="4"/>
  <c r="AP63" i="4"/>
  <c r="AP62" i="4"/>
  <c r="AP61" i="4"/>
  <c r="AP60" i="4"/>
  <c r="AP59" i="4"/>
  <c r="AP58" i="4"/>
  <c r="AP55" i="4"/>
  <c r="AP54" i="4"/>
  <c r="AP53" i="4"/>
  <c r="AP52" i="4"/>
  <c r="AP51" i="4"/>
  <c r="AP49" i="4"/>
  <c r="AP48" i="4"/>
  <c r="AP47" i="4"/>
  <c r="AP46" i="4"/>
  <c r="AP44" i="4"/>
  <c r="AP41" i="4"/>
  <c r="AP40" i="4"/>
  <c r="AP39" i="4"/>
  <c r="AP38" i="4"/>
  <c r="AP37" i="4"/>
  <c r="AP36" i="4"/>
  <c r="AP35" i="4"/>
  <c r="AP34" i="4"/>
  <c r="AP33" i="4"/>
  <c r="AP31" i="4"/>
  <c r="AP30" i="4"/>
  <c r="AP29" i="4"/>
  <c r="AP28" i="4"/>
  <c r="AP27" i="4"/>
  <c r="AP26" i="4"/>
  <c r="AP25" i="4"/>
  <c r="AP23" i="4"/>
  <c r="AP22" i="4"/>
  <c r="AP19" i="4"/>
  <c r="AP18" i="4"/>
  <c r="AP16" i="4"/>
  <c r="AP15" i="4"/>
  <c r="AM710" i="4"/>
  <c r="AM711" i="4" s="1"/>
  <c r="AM709" i="4"/>
  <c r="AM708" i="4"/>
  <c r="AM706" i="4"/>
  <c r="AM705" i="4"/>
  <c r="AM704" i="4"/>
  <c r="AM703" i="4"/>
  <c r="AM702" i="4"/>
  <c r="AM701" i="4"/>
  <c r="AM700" i="4"/>
  <c r="AM699" i="4"/>
  <c r="AM698" i="4"/>
  <c r="AM696" i="4"/>
  <c r="AM695" i="4"/>
  <c r="AM694" i="4"/>
  <c r="AM693" i="4"/>
  <c r="AM692" i="4"/>
  <c r="AM691" i="4"/>
  <c r="AM690" i="4"/>
  <c r="AM689" i="4"/>
  <c r="AM688" i="4"/>
  <c r="AM686" i="4"/>
  <c r="AM687" i="4" s="1"/>
  <c r="AM685" i="4"/>
  <c r="AM684" i="4"/>
  <c r="AM682" i="4"/>
  <c r="AM681" i="4"/>
  <c r="AM680" i="4"/>
  <c r="AM679" i="4"/>
  <c r="AM678" i="4"/>
  <c r="AM677" i="4"/>
  <c r="AM676" i="4"/>
  <c r="AM674" i="4"/>
  <c r="AM673" i="4"/>
  <c r="AM672" i="4"/>
  <c r="AM671" i="4"/>
  <c r="AM670" i="4"/>
  <c r="AM667" i="4"/>
  <c r="AM666" i="4"/>
  <c r="AM664" i="4"/>
  <c r="AM665" i="4" s="1"/>
  <c r="AM663" i="4"/>
  <c r="AM662" i="4"/>
  <c r="AM660" i="4"/>
  <c r="AM659" i="4"/>
  <c r="AM658" i="4"/>
  <c r="AM657" i="4"/>
  <c r="AM656" i="4"/>
  <c r="AM655" i="4"/>
  <c r="AM654" i="4"/>
  <c r="AM653" i="4"/>
  <c r="AM652" i="4"/>
  <c r="AM650" i="4"/>
  <c r="AM649" i="4"/>
  <c r="AM648" i="4"/>
  <c r="AM647" i="4"/>
  <c r="AM577" i="4"/>
  <c r="AM576" i="4"/>
  <c r="AM575" i="4"/>
  <c r="AM574" i="4"/>
  <c r="AM573" i="4"/>
  <c r="AM571" i="4"/>
  <c r="AM570" i="4"/>
  <c r="AM569" i="4"/>
  <c r="AM568" i="4"/>
  <c r="AM565" i="4"/>
  <c r="AM564" i="4"/>
  <c r="AM563" i="4"/>
  <c r="AM562" i="4"/>
  <c r="AM560" i="4"/>
  <c r="AM559" i="4"/>
  <c r="AM558" i="4"/>
  <c r="AM556" i="4"/>
  <c r="AM552" i="4"/>
  <c r="AM551" i="4"/>
  <c r="AM550" i="4"/>
  <c r="AM549" i="4"/>
  <c r="AM548" i="4"/>
  <c r="AM508" i="4"/>
  <c r="AM544" i="4" s="1"/>
  <c r="AM507" i="4"/>
  <c r="AM506" i="4"/>
  <c r="AM504" i="4"/>
  <c r="AM499" i="4" s="1"/>
  <c r="AM495" i="4"/>
  <c r="AM494" i="4"/>
  <c r="AM492" i="4"/>
  <c r="AM491" i="4"/>
  <c r="AM489" i="4"/>
  <c r="AM488" i="4"/>
  <c r="AM486" i="4"/>
  <c r="AM485" i="4"/>
  <c r="AM484" i="4"/>
  <c r="AM483" i="4"/>
  <c r="AM482" i="4"/>
  <c r="AM481" i="4"/>
  <c r="AM480" i="4"/>
  <c r="AM478" i="4"/>
  <c r="AM477" i="4"/>
  <c r="AM476" i="4"/>
  <c r="AM475" i="4"/>
  <c r="AM474" i="4"/>
  <c r="AM473" i="4"/>
  <c r="AM471" i="4"/>
  <c r="AM469" i="4"/>
  <c r="AM467" i="4"/>
  <c r="AM466" i="4"/>
  <c r="AM465" i="4"/>
  <c r="AM464" i="4"/>
  <c r="AM463" i="4"/>
  <c r="AM462" i="4"/>
  <c r="AM461" i="4"/>
  <c r="AM460" i="4"/>
  <c r="AM459" i="4"/>
  <c r="AM458" i="4"/>
  <c r="AM456" i="4"/>
  <c r="AM455" i="4"/>
  <c r="AM454" i="4"/>
  <c r="AM453" i="4"/>
  <c r="AM452" i="4"/>
  <c r="AM451" i="4"/>
  <c r="AM450" i="4"/>
  <c r="AM449" i="4"/>
  <c r="AM448" i="4"/>
  <c r="AM447" i="4"/>
  <c r="AM446" i="4"/>
  <c r="AM445" i="4"/>
  <c r="AM443" i="4"/>
  <c r="AM441" i="4"/>
  <c r="AM440" i="4"/>
  <c r="AM439" i="4"/>
  <c r="AM438" i="4"/>
  <c r="AM435" i="4"/>
  <c r="AM434" i="4"/>
  <c r="AM433" i="4"/>
  <c r="AM431" i="4"/>
  <c r="AM430" i="4"/>
  <c r="AM429" i="4"/>
  <c r="AM427" i="4"/>
  <c r="AM426" i="4"/>
  <c r="AM424" i="4"/>
  <c r="AM423" i="4"/>
  <c r="AM421" i="4"/>
  <c r="AM420" i="4"/>
  <c r="AM418" i="4"/>
  <c r="AM417" i="4"/>
  <c r="AM416" i="4"/>
  <c r="AM414" i="4"/>
  <c r="AM413" i="4"/>
  <c r="AM412" i="4"/>
  <c r="AM411" i="4"/>
  <c r="AM410" i="4"/>
  <c r="AM409" i="4"/>
  <c r="AM408" i="4"/>
  <c r="AM407" i="4"/>
  <c r="AM406" i="4"/>
  <c r="AM405" i="4"/>
  <c r="AM403" i="4"/>
  <c r="AM402" i="4"/>
  <c r="AM400" i="4"/>
  <c r="AM399" i="4"/>
  <c r="AM398" i="4"/>
  <c r="AM396" i="4"/>
  <c r="AM395" i="4"/>
  <c r="AM393" i="4"/>
  <c r="AM392" i="4"/>
  <c r="AM390" i="4"/>
  <c r="AM388" i="4"/>
  <c r="AM387" i="4"/>
  <c r="AM386" i="4"/>
  <c r="AM385" i="4"/>
  <c r="AM384" i="4"/>
  <c r="AM383" i="4"/>
  <c r="AM382" i="4"/>
  <c r="AM381" i="4"/>
  <c r="AM380" i="4"/>
  <c r="AM379" i="4"/>
  <c r="AM378" i="4"/>
  <c r="AM377" i="4"/>
  <c r="AM376" i="4"/>
  <c r="AM375" i="4"/>
  <c r="AM374" i="4"/>
  <c r="AM373" i="4"/>
  <c r="AM372" i="4"/>
  <c r="AM371" i="4"/>
  <c r="AM370" i="4"/>
  <c r="AM369" i="4"/>
  <c r="AM368" i="4"/>
  <c r="AM367" i="4"/>
  <c r="AM366" i="4"/>
  <c r="AM365" i="4"/>
  <c r="AM364" i="4"/>
  <c r="AM363" i="4"/>
  <c r="AM362" i="4"/>
  <c r="AM361" i="4"/>
  <c r="AM360" i="4"/>
  <c r="AM359" i="4"/>
  <c r="AM358" i="4"/>
  <c r="AM357" i="4"/>
  <c r="AM356" i="4"/>
  <c r="AM355" i="4"/>
  <c r="AM354" i="4"/>
  <c r="AM353" i="4"/>
  <c r="AM352" i="4"/>
  <c r="AM351" i="4"/>
  <c r="AM350" i="4"/>
  <c r="AM349" i="4"/>
  <c r="AM348" i="4"/>
  <c r="AM347" i="4"/>
  <c r="AM346" i="4"/>
  <c r="AM345" i="4"/>
  <c r="AM344" i="4"/>
  <c r="AM343" i="4"/>
  <c r="AM342" i="4"/>
  <c r="AM341" i="4"/>
  <c r="AM340" i="4"/>
  <c r="AM339" i="4"/>
  <c r="AM338" i="4"/>
  <c r="AM337" i="4"/>
  <c r="AM336" i="4"/>
  <c r="AM335" i="4"/>
  <c r="AM334" i="4"/>
  <c r="AM333" i="4"/>
  <c r="AM332" i="4"/>
  <c r="AM331" i="4"/>
  <c r="AM330" i="4"/>
  <c r="AM329" i="4"/>
  <c r="AM328" i="4"/>
  <c r="AM327" i="4"/>
  <c r="AM326" i="4"/>
  <c r="AM325" i="4"/>
  <c r="AM324" i="4"/>
  <c r="AM323" i="4"/>
  <c r="AM322" i="4"/>
  <c r="AM321" i="4"/>
  <c r="AM320" i="4"/>
  <c r="AM319" i="4"/>
  <c r="AM318" i="4"/>
  <c r="AM317" i="4"/>
  <c r="AM316" i="4"/>
  <c r="AM315" i="4"/>
  <c r="AM314" i="4"/>
  <c r="AM313" i="4"/>
  <c r="AM312" i="4"/>
  <c r="AM311" i="4"/>
  <c r="AM310" i="4"/>
  <c r="AM309" i="4"/>
  <c r="AM308" i="4"/>
  <c r="AM307" i="4"/>
  <c r="AM306" i="4"/>
  <c r="AM305" i="4"/>
  <c r="AM304" i="4"/>
  <c r="AM303" i="4"/>
  <c r="AM302" i="4"/>
  <c r="AM301" i="4"/>
  <c r="AM300" i="4"/>
  <c r="AM299" i="4"/>
  <c r="AM298" i="4"/>
  <c r="AM297" i="4"/>
  <c r="AM296" i="4"/>
  <c r="AM295" i="4"/>
  <c r="AM294" i="4"/>
  <c r="AM293" i="4"/>
  <c r="AM292" i="4"/>
  <c r="AM291" i="4"/>
  <c r="AM290" i="4"/>
  <c r="AM289" i="4"/>
  <c r="AM288" i="4"/>
  <c r="AM287" i="4"/>
  <c r="AM286" i="4"/>
  <c r="AM285" i="4"/>
  <c r="AM284" i="4"/>
  <c r="AM283" i="4"/>
  <c r="AM282" i="4"/>
  <c r="AM281" i="4"/>
  <c r="AM280" i="4"/>
  <c r="AM279" i="4"/>
  <c r="AM278" i="4"/>
  <c r="AM277" i="4"/>
  <c r="AM276" i="4"/>
  <c r="AM275" i="4"/>
  <c r="AM274" i="4"/>
  <c r="AM273" i="4"/>
  <c r="AM272" i="4"/>
  <c r="AM271" i="4"/>
  <c r="AM270" i="4"/>
  <c r="AM269" i="4"/>
  <c r="AM268" i="4"/>
  <c r="AM267" i="4"/>
  <c r="AM266" i="4"/>
  <c r="AM265" i="4"/>
  <c r="AM264" i="4"/>
  <c r="AM263" i="4"/>
  <c r="AM262" i="4"/>
  <c r="AM261" i="4"/>
  <c r="AM260" i="4"/>
  <c r="AM259" i="4"/>
  <c r="AM258" i="4"/>
  <c r="AM257" i="4"/>
  <c r="AM256" i="4"/>
  <c r="AM255" i="4"/>
  <c r="AM254" i="4"/>
  <c r="AM253" i="4"/>
  <c r="AM252" i="4"/>
  <c r="AM251" i="4"/>
  <c r="AM250" i="4"/>
  <c r="AM249" i="4"/>
  <c r="AM248" i="4"/>
  <c r="AM247" i="4"/>
  <c r="AM246" i="4"/>
  <c r="AM245" i="4"/>
  <c r="AM244" i="4"/>
  <c r="AM243" i="4"/>
  <c r="AM242" i="4"/>
  <c r="AM241" i="4"/>
  <c r="AM240" i="4"/>
  <c r="AM239" i="4"/>
  <c r="AM238" i="4"/>
  <c r="AM237" i="4"/>
  <c r="AM236" i="4"/>
  <c r="AM235" i="4"/>
  <c r="AM234" i="4"/>
  <c r="AM233" i="4"/>
  <c r="AM232" i="4"/>
  <c r="AM231" i="4"/>
  <c r="AM230" i="4"/>
  <c r="AM229" i="4"/>
  <c r="AM228" i="4"/>
  <c r="AM227" i="4"/>
  <c r="AM226" i="4"/>
  <c r="AM225" i="4"/>
  <c r="AM224" i="4"/>
  <c r="AM223" i="4"/>
  <c r="AM222" i="4"/>
  <c r="AM221" i="4"/>
  <c r="AM220" i="4"/>
  <c r="AM219" i="4"/>
  <c r="AM218" i="4"/>
  <c r="AM217" i="4"/>
  <c r="AM216" i="4"/>
  <c r="AM215" i="4"/>
  <c r="AM214" i="4"/>
  <c r="AM213" i="4"/>
  <c r="AM212" i="4"/>
  <c r="AM211" i="4"/>
  <c r="AM210" i="4"/>
  <c r="AM209" i="4"/>
  <c r="AM208" i="4"/>
  <c r="AM207" i="4"/>
  <c r="AM206" i="4"/>
  <c r="AM205" i="4"/>
  <c r="AM204" i="4"/>
  <c r="AM203" i="4"/>
  <c r="AM202" i="4"/>
  <c r="AM201" i="4"/>
  <c r="AM200" i="4"/>
  <c r="AM199" i="4"/>
  <c r="AM198" i="4"/>
  <c r="AM197" i="4"/>
  <c r="AM196" i="4"/>
  <c r="AM195" i="4"/>
  <c r="AM194" i="4"/>
  <c r="AM193" i="4"/>
  <c r="AM192" i="4"/>
  <c r="AM191" i="4"/>
  <c r="AM190" i="4"/>
  <c r="AM189" i="4"/>
  <c r="AM188" i="4"/>
  <c r="AM187" i="4"/>
  <c r="AM186" i="4"/>
  <c r="AM185" i="4"/>
  <c r="AM184" i="4"/>
  <c r="AM183" i="4"/>
  <c r="AM182" i="4"/>
  <c r="AM181" i="4"/>
  <c r="AM180" i="4"/>
  <c r="AM179" i="4"/>
  <c r="AM178" i="4"/>
  <c r="AM177" i="4"/>
  <c r="AM176" i="4"/>
  <c r="AM175" i="4"/>
  <c r="AM174" i="4"/>
  <c r="AM173" i="4"/>
  <c r="AM172" i="4"/>
  <c r="AM171" i="4"/>
  <c r="AM170" i="4"/>
  <c r="AM169" i="4"/>
  <c r="AM168" i="4"/>
  <c r="AM167" i="4"/>
  <c r="AM166" i="4"/>
  <c r="AM165" i="4"/>
  <c r="AM164" i="4"/>
  <c r="AM163" i="4"/>
  <c r="AM162" i="4"/>
  <c r="AM161" i="4"/>
  <c r="AM160" i="4"/>
  <c r="AM159" i="4"/>
  <c r="AM158" i="4"/>
  <c r="AM157" i="4"/>
  <c r="AM156" i="4"/>
  <c r="AM155" i="4"/>
  <c r="AM154" i="4"/>
  <c r="AM153" i="4"/>
  <c r="AM152" i="4"/>
  <c r="AM151" i="4"/>
  <c r="AM150" i="4"/>
  <c r="AM149" i="4"/>
  <c r="AM148" i="4"/>
  <c r="AM147" i="4"/>
  <c r="AM146" i="4"/>
  <c r="AM145" i="4"/>
  <c r="AM144" i="4"/>
  <c r="AM143" i="4"/>
  <c r="AM142" i="4"/>
  <c r="AM141" i="4"/>
  <c r="AM140" i="4"/>
  <c r="AM139" i="4"/>
  <c r="AM138" i="4"/>
  <c r="AM137" i="4"/>
  <c r="AM136" i="4"/>
  <c r="AM135" i="4"/>
  <c r="AM134" i="4"/>
  <c r="AM133" i="4"/>
  <c r="AM132" i="4"/>
  <c r="AM131" i="4"/>
  <c r="AM130" i="4"/>
  <c r="AM129" i="4"/>
  <c r="AM128" i="4"/>
  <c r="AM127" i="4"/>
  <c r="AM126" i="4"/>
  <c r="AM125" i="4"/>
  <c r="AM124" i="4"/>
  <c r="AM123" i="4"/>
  <c r="AM122" i="4"/>
  <c r="AM121" i="4"/>
  <c r="AM120" i="4"/>
  <c r="AM119" i="4"/>
  <c r="AM118" i="4"/>
  <c r="AM117" i="4"/>
  <c r="AM116" i="4"/>
  <c r="AM115" i="4"/>
  <c r="AM114" i="4"/>
  <c r="AM113" i="4"/>
  <c r="AM112" i="4"/>
  <c r="AM111" i="4"/>
  <c r="AM110" i="4"/>
  <c r="AM109" i="4"/>
  <c r="AM108" i="4"/>
  <c r="AM107" i="4"/>
  <c r="AM106" i="4"/>
  <c r="AM105" i="4"/>
  <c r="AM104" i="4"/>
  <c r="AM103" i="4"/>
  <c r="AM102" i="4"/>
  <c r="AM101" i="4"/>
  <c r="AM100" i="4"/>
  <c r="AM99" i="4"/>
  <c r="AM98" i="4"/>
  <c r="AM97" i="4"/>
  <c r="AM96" i="4"/>
  <c r="AM95" i="4"/>
  <c r="AM94" i="4"/>
  <c r="AM93" i="4"/>
  <c r="AM92" i="4"/>
  <c r="AM91" i="4"/>
  <c r="AM90" i="4"/>
  <c r="AM89" i="4"/>
  <c r="AM88" i="4"/>
  <c r="AM87" i="4"/>
  <c r="AM86" i="4"/>
  <c r="AM85" i="4"/>
  <c r="AM84" i="4"/>
  <c r="AM83" i="4"/>
  <c r="AM82" i="4"/>
  <c r="AM81" i="4"/>
  <c r="AM80" i="4"/>
  <c r="AM79" i="4"/>
  <c r="AM78" i="4"/>
  <c r="AM77" i="4"/>
  <c r="AM76" i="4"/>
  <c r="AM75" i="4"/>
  <c r="AM74" i="4"/>
  <c r="AM73" i="4"/>
  <c r="AM72" i="4"/>
  <c r="AM71" i="4"/>
  <c r="AM70" i="4"/>
  <c r="AM69" i="4"/>
  <c r="AM68" i="4"/>
  <c r="AM67" i="4"/>
  <c r="AM66" i="4"/>
  <c r="AM65" i="4"/>
  <c r="AM64" i="4"/>
  <c r="AM63" i="4"/>
  <c r="AM62" i="4"/>
  <c r="AM61" i="4"/>
  <c r="AM60" i="4"/>
  <c r="AM59" i="4"/>
  <c r="AM58" i="4"/>
  <c r="AM55" i="4"/>
  <c r="AM54" i="4"/>
  <c r="AM53" i="4"/>
  <c r="AM52" i="4"/>
  <c r="AM51" i="4"/>
  <c r="AM49" i="4"/>
  <c r="AM48" i="4"/>
  <c r="AM47" i="4"/>
  <c r="AM46" i="4"/>
  <c r="AM44" i="4"/>
  <c r="AM41" i="4"/>
  <c r="AM40" i="4"/>
  <c r="AM39" i="4"/>
  <c r="AM38" i="4"/>
  <c r="AM37" i="4"/>
  <c r="AM36" i="4"/>
  <c r="AM35" i="4"/>
  <c r="AM34" i="4"/>
  <c r="AM33" i="4"/>
  <c r="AM31" i="4"/>
  <c r="AM30" i="4"/>
  <c r="AM29" i="4"/>
  <c r="AM28" i="4"/>
  <c r="AM27" i="4"/>
  <c r="AM26" i="4"/>
  <c r="AM25" i="4"/>
  <c r="AM23" i="4"/>
  <c r="AM22" i="4"/>
  <c r="AM19" i="4"/>
  <c r="AM18" i="4"/>
  <c r="AM16" i="4"/>
  <c r="AM15" i="4"/>
  <c r="AJ710" i="4"/>
  <c r="AJ711" i="4" s="1"/>
  <c r="AJ709" i="4"/>
  <c r="AJ708" i="4"/>
  <c r="AJ706" i="4"/>
  <c r="AJ705" i="4"/>
  <c r="AJ704" i="4"/>
  <c r="AJ703" i="4"/>
  <c r="AJ702" i="4"/>
  <c r="AJ701" i="4"/>
  <c r="AJ700" i="4"/>
  <c r="AJ699" i="4"/>
  <c r="AJ698" i="4"/>
  <c r="AJ696" i="4"/>
  <c r="AJ695" i="4"/>
  <c r="AJ694" i="4"/>
  <c r="AJ693" i="4"/>
  <c r="AJ692" i="4"/>
  <c r="AJ691" i="4"/>
  <c r="AJ690" i="4"/>
  <c r="AJ689" i="4"/>
  <c r="AJ688" i="4"/>
  <c r="AJ686" i="4"/>
  <c r="AJ687" i="4" s="1"/>
  <c r="AJ685" i="4"/>
  <c r="AJ684" i="4"/>
  <c r="AJ682" i="4"/>
  <c r="AJ681" i="4"/>
  <c r="AJ680" i="4"/>
  <c r="AJ679" i="4"/>
  <c r="AJ678" i="4"/>
  <c r="AJ677" i="4"/>
  <c r="AJ676" i="4"/>
  <c r="AJ674" i="4"/>
  <c r="AJ673" i="4"/>
  <c r="AJ672" i="4"/>
  <c r="AJ671" i="4"/>
  <c r="AJ670" i="4"/>
  <c r="AJ667" i="4"/>
  <c r="AJ666" i="4"/>
  <c r="AJ664" i="4"/>
  <c r="AJ665" i="4" s="1"/>
  <c r="AJ663" i="4"/>
  <c r="AJ662" i="4"/>
  <c r="AJ660" i="4"/>
  <c r="AJ659" i="4"/>
  <c r="AJ658" i="4"/>
  <c r="AJ657" i="4"/>
  <c r="AJ656" i="4"/>
  <c r="AJ655" i="4"/>
  <c r="AJ654" i="4"/>
  <c r="AJ653" i="4"/>
  <c r="AJ652" i="4"/>
  <c r="AJ650" i="4"/>
  <c r="AJ649" i="4"/>
  <c r="AJ648" i="4"/>
  <c r="AJ647" i="4"/>
  <c r="AJ577" i="4"/>
  <c r="AJ576" i="4"/>
  <c r="AJ575" i="4"/>
  <c r="AJ574" i="4"/>
  <c r="AJ573" i="4"/>
  <c r="AJ571" i="4"/>
  <c r="AJ570" i="4"/>
  <c r="AJ569" i="4"/>
  <c r="AJ568" i="4"/>
  <c r="AJ565" i="4"/>
  <c r="AJ564" i="4"/>
  <c r="AJ563" i="4"/>
  <c r="AJ562" i="4"/>
  <c r="AJ560" i="4"/>
  <c r="AJ559" i="4"/>
  <c r="AJ558" i="4"/>
  <c r="AJ556" i="4"/>
  <c r="AJ552" i="4"/>
  <c r="AJ551" i="4"/>
  <c r="AJ550" i="4"/>
  <c r="AJ549" i="4"/>
  <c r="AJ548" i="4"/>
  <c r="AJ508" i="4"/>
  <c r="AJ544" i="4" s="1"/>
  <c r="AJ507" i="4"/>
  <c r="AJ506" i="4"/>
  <c r="AJ504" i="4"/>
  <c r="AJ499" i="4" s="1"/>
  <c r="AJ495" i="4"/>
  <c r="AJ494" i="4"/>
  <c r="AJ492" i="4"/>
  <c r="AJ491" i="4"/>
  <c r="AJ489" i="4"/>
  <c r="AJ488" i="4"/>
  <c r="AJ486" i="4"/>
  <c r="AJ485" i="4"/>
  <c r="AJ484" i="4"/>
  <c r="AJ483" i="4"/>
  <c r="AJ482" i="4"/>
  <c r="AJ481" i="4"/>
  <c r="AJ480" i="4"/>
  <c r="AJ478" i="4"/>
  <c r="AJ477" i="4"/>
  <c r="AJ476" i="4"/>
  <c r="AJ475" i="4"/>
  <c r="AJ474" i="4"/>
  <c r="AJ473" i="4"/>
  <c r="AJ471" i="4"/>
  <c r="AJ469" i="4"/>
  <c r="AJ468" i="4"/>
  <c r="AJ467" i="4"/>
  <c r="AJ466" i="4"/>
  <c r="AJ465" i="4"/>
  <c r="AJ464" i="4"/>
  <c r="AJ463" i="4"/>
  <c r="AJ462" i="4"/>
  <c r="AJ461" i="4"/>
  <c r="AJ460" i="4"/>
  <c r="AJ459" i="4"/>
  <c r="AJ458" i="4"/>
  <c r="AJ456" i="4"/>
  <c r="AJ455" i="4"/>
  <c r="AJ454" i="4"/>
  <c r="AJ453" i="4"/>
  <c r="AJ452" i="4"/>
  <c r="AJ451" i="4"/>
  <c r="AJ450" i="4"/>
  <c r="AJ449" i="4"/>
  <c r="AJ448" i="4"/>
  <c r="AJ447" i="4"/>
  <c r="AJ446" i="4"/>
  <c r="AJ445" i="4"/>
  <c r="AJ443" i="4"/>
  <c r="AJ441" i="4"/>
  <c r="AJ440" i="4"/>
  <c r="AJ439" i="4"/>
  <c r="AJ438" i="4"/>
  <c r="AJ435" i="4"/>
  <c r="AJ434" i="4"/>
  <c r="AJ433" i="4"/>
  <c r="AJ431" i="4"/>
  <c r="AJ430" i="4"/>
  <c r="AJ429" i="4"/>
  <c r="AJ427" i="4"/>
  <c r="AJ426" i="4"/>
  <c r="AJ424" i="4"/>
  <c r="AJ423" i="4"/>
  <c r="AJ421" i="4"/>
  <c r="AJ420" i="4"/>
  <c r="AJ418" i="4"/>
  <c r="AJ417" i="4"/>
  <c r="AJ416" i="4"/>
  <c r="AJ414" i="4"/>
  <c r="AJ413" i="4"/>
  <c r="AJ412" i="4"/>
  <c r="AJ411" i="4"/>
  <c r="AJ410" i="4"/>
  <c r="AJ409" i="4"/>
  <c r="AJ408" i="4"/>
  <c r="AJ407" i="4"/>
  <c r="AJ406" i="4"/>
  <c r="AJ405" i="4"/>
  <c r="AJ403" i="4"/>
  <c r="AJ402" i="4"/>
  <c r="AJ400" i="4"/>
  <c r="AJ399" i="4"/>
  <c r="AJ398" i="4"/>
  <c r="AJ396" i="4"/>
  <c r="AJ395" i="4"/>
  <c r="AJ393" i="4"/>
  <c r="AJ392" i="4"/>
  <c r="AJ390"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5" i="4"/>
  <c r="AJ54" i="4"/>
  <c r="AJ53" i="4"/>
  <c r="AJ52" i="4"/>
  <c r="AJ51" i="4"/>
  <c r="AJ49" i="4"/>
  <c r="AJ48" i="4"/>
  <c r="AJ47" i="4"/>
  <c r="AJ46" i="4"/>
  <c r="AJ44" i="4"/>
  <c r="AJ40" i="4"/>
  <c r="AJ39" i="4"/>
  <c r="AJ38" i="4"/>
  <c r="AJ37" i="4"/>
  <c r="AJ36" i="4"/>
  <c r="AJ35" i="4"/>
  <c r="AJ34" i="4"/>
  <c r="AJ33" i="4"/>
  <c r="AJ31" i="4"/>
  <c r="AJ30" i="4"/>
  <c r="AJ29" i="4"/>
  <c r="AJ28" i="4"/>
  <c r="AJ27" i="4"/>
  <c r="AJ26" i="4"/>
  <c r="AJ25" i="4"/>
  <c r="AJ23" i="4"/>
  <c r="AJ22" i="4"/>
  <c r="AJ19" i="4"/>
  <c r="AJ18" i="4"/>
  <c r="AJ16" i="4"/>
  <c r="AJ15" i="4"/>
  <c r="AG710" i="4"/>
  <c r="AG711" i="4" s="1"/>
  <c r="AG709" i="4"/>
  <c r="AG708" i="4"/>
  <c r="AG706" i="4"/>
  <c r="AG705" i="4"/>
  <c r="AG704" i="4"/>
  <c r="AG703" i="4"/>
  <c r="AG702" i="4"/>
  <c r="AG701" i="4"/>
  <c r="AG700" i="4"/>
  <c r="AG699" i="4"/>
  <c r="AG698" i="4"/>
  <c r="AG696" i="4"/>
  <c r="AG695" i="4"/>
  <c r="AG694" i="4"/>
  <c r="AG693" i="4"/>
  <c r="AG692" i="4"/>
  <c r="AG691" i="4"/>
  <c r="AG690" i="4"/>
  <c r="AG689" i="4"/>
  <c r="AG688" i="4"/>
  <c r="AG686" i="4"/>
  <c r="AG687" i="4" s="1"/>
  <c r="AG685" i="4"/>
  <c r="AG684" i="4"/>
  <c r="AG682" i="4"/>
  <c r="AG681" i="4"/>
  <c r="AG680" i="4"/>
  <c r="AG679" i="4"/>
  <c r="AG678" i="4"/>
  <c r="AG677" i="4"/>
  <c r="AG676" i="4"/>
  <c r="AG674" i="4"/>
  <c r="AG673" i="4"/>
  <c r="AG672" i="4"/>
  <c r="AG671" i="4"/>
  <c r="AG670" i="4"/>
  <c r="AG667" i="4"/>
  <c r="AG666" i="4"/>
  <c r="AG664" i="4"/>
  <c r="AG665" i="4" s="1"/>
  <c r="AG663" i="4"/>
  <c r="AG662" i="4"/>
  <c r="AG660" i="4"/>
  <c r="AG659" i="4"/>
  <c r="AG658" i="4"/>
  <c r="AG657" i="4"/>
  <c r="AG656" i="4"/>
  <c r="AG655" i="4"/>
  <c r="AG654" i="4"/>
  <c r="AG653" i="4"/>
  <c r="AG652" i="4"/>
  <c r="AG650" i="4"/>
  <c r="AG649" i="4"/>
  <c r="AG648" i="4"/>
  <c r="AG647" i="4"/>
  <c r="AG577" i="4"/>
  <c r="AG576" i="4"/>
  <c r="AG575" i="4"/>
  <c r="AG574" i="4"/>
  <c r="AG573" i="4"/>
  <c r="AG571" i="4"/>
  <c r="AG570" i="4"/>
  <c r="AG569" i="4"/>
  <c r="AG568" i="4"/>
  <c r="AG565" i="4"/>
  <c r="AG564" i="4"/>
  <c r="AG563" i="4"/>
  <c r="AG562" i="4"/>
  <c r="AG560" i="4"/>
  <c r="AG559" i="4"/>
  <c r="AG558" i="4"/>
  <c r="AG556" i="4"/>
  <c r="AG552" i="4"/>
  <c r="AG551" i="4"/>
  <c r="AG550" i="4"/>
  <c r="AG549" i="4"/>
  <c r="AG548" i="4"/>
  <c r="AG508" i="4"/>
  <c r="AG544" i="4" s="1"/>
  <c r="AG507" i="4"/>
  <c r="AG506" i="4"/>
  <c r="AG504" i="4"/>
  <c r="AG499" i="4" s="1"/>
  <c r="AG495" i="4"/>
  <c r="AG494" i="4"/>
  <c r="AG492" i="4"/>
  <c r="AG491" i="4"/>
  <c r="AG489" i="4"/>
  <c r="AG488" i="4"/>
  <c r="AG486" i="4"/>
  <c r="AG485" i="4"/>
  <c r="AG484" i="4"/>
  <c r="AG483" i="4"/>
  <c r="AG482" i="4"/>
  <c r="AG481" i="4"/>
  <c r="AG480" i="4"/>
  <c r="AG478" i="4"/>
  <c r="AG477" i="4"/>
  <c r="AG476" i="4"/>
  <c r="AG475" i="4"/>
  <c r="AG474" i="4"/>
  <c r="AG473" i="4"/>
  <c r="AG471" i="4"/>
  <c r="AG469" i="4"/>
  <c r="AG468" i="4"/>
  <c r="AG467" i="4"/>
  <c r="AG466" i="4"/>
  <c r="AG465" i="4"/>
  <c r="AG464" i="4"/>
  <c r="AG463" i="4"/>
  <c r="AG462" i="4"/>
  <c r="AG461" i="4"/>
  <c r="AG460" i="4"/>
  <c r="AG459" i="4"/>
  <c r="AG458" i="4"/>
  <c r="AG456" i="4"/>
  <c r="AG455" i="4"/>
  <c r="AG454" i="4"/>
  <c r="AG453" i="4"/>
  <c r="AG452" i="4"/>
  <c r="AG451" i="4"/>
  <c r="AG450" i="4"/>
  <c r="AG449" i="4"/>
  <c r="AG448" i="4"/>
  <c r="AG447" i="4"/>
  <c r="AG446" i="4"/>
  <c r="AG445" i="4"/>
  <c r="AG443" i="4"/>
  <c r="AG441" i="4"/>
  <c r="AG440" i="4"/>
  <c r="AG439" i="4"/>
  <c r="AG438" i="4"/>
  <c r="AG435" i="4"/>
  <c r="AG434" i="4"/>
  <c r="AG433" i="4"/>
  <c r="AG431" i="4"/>
  <c r="AG430" i="4"/>
  <c r="AG429" i="4"/>
  <c r="AG427" i="4"/>
  <c r="AG426" i="4"/>
  <c r="AG424" i="4"/>
  <c r="AG423" i="4"/>
  <c r="AG421" i="4"/>
  <c r="AG420" i="4"/>
  <c r="AG418" i="4"/>
  <c r="AG417" i="4"/>
  <c r="AG416" i="4"/>
  <c r="AG414" i="4"/>
  <c r="AG413" i="4"/>
  <c r="AG412" i="4"/>
  <c r="AG411" i="4"/>
  <c r="AG410" i="4"/>
  <c r="AG409" i="4"/>
  <c r="AG408" i="4"/>
  <c r="AG407" i="4"/>
  <c r="AG406" i="4"/>
  <c r="AG405" i="4"/>
  <c r="AG403" i="4"/>
  <c r="AG402" i="4"/>
  <c r="AG400" i="4"/>
  <c r="AG399" i="4"/>
  <c r="AG398" i="4"/>
  <c r="AG396" i="4"/>
  <c r="AG395" i="4"/>
  <c r="AG393" i="4"/>
  <c r="AG392" i="4"/>
  <c r="AG390"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5" i="4"/>
  <c r="AG54" i="4"/>
  <c r="AG53" i="4"/>
  <c r="AG52" i="4"/>
  <c r="AG51" i="4"/>
  <c r="AG49" i="4"/>
  <c r="AG48" i="4"/>
  <c r="AG47" i="4"/>
  <c r="AG46" i="4"/>
  <c r="AG44" i="4"/>
  <c r="AG41" i="4"/>
  <c r="AG40" i="4"/>
  <c r="AG39" i="4"/>
  <c r="AG38" i="4"/>
  <c r="AG37" i="4"/>
  <c r="AG36" i="4"/>
  <c r="AG35" i="4"/>
  <c r="AG34" i="4"/>
  <c r="AG33" i="4"/>
  <c r="AG31" i="4"/>
  <c r="AG30" i="4"/>
  <c r="AG29" i="4"/>
  <c r="AG28" i="4"/>
  <c r="AG27" i="4"/>
  <c r="AG26" i="4"/>
  <c r="AG25" i="4"/>
  <c r="AG23" i="4"/>
  <c r="AG22" i="4"/>
  <c r="AG19" i="4"/>
  <c r="AG18" i="4"/>
  <c r="AG16" i="4"/>
  <c r="AG15" i="4"/>
  <c r="AD710" i="4"/>
  <c r="AD711" i="4" s="1"/>
  <c r="AD709" i="4"/>
  <c r="AD708" i="4"/>
  <c r="AD706" i="4"/>
  <c r="AD705" i="4"/>
  <c r="AD704" i="4"/>
  <c r="AD703" i="4"/>
  <c r="AD702" i="4"/>
  <c r="AD701" i="4"/>
  <c r="AD700" i="4"/>
  <c r="AD699" i="4"/>
  <c r="AD698" i="4"/>
  <c r="AD696" i="4"/>
  <c r="AD695" i="4"/>
  <c r="AD694" i="4"/>
  <c r="AD693" i="4"/>
  <c r="AD692" i="4"/>
  <c r="AD691" i="4"/>
  <c r="AD690" i="4"/>
  <c r="AD689" i="4"/>
  <c r="AD688" i="4"/>
  <c r="AD686" i="4"/>
  <c r="AD687" i="4" s="1"/>
  <c r="AD685" i="4"/>
  <c r="AD684" i="4"/>
  <c r="AD682" i="4"/>
  <c r="AD681" i="4"/>
  <c r="AD680" i="4"/>
  <c r="AD679" i="4"/>
  <c r="AD678" i="4"/>
  <c r="AD677" i="4"/>
  <c r="AD676" i="4"/>
  <c r="AD674" i="4"/>
  <c r="AD673" i="4"/>
  <c r="AD672" i="4"/>
  <c r="AD671" i="4"/>
  <c r="AD670" i="4"/>
  <c r="AD667" i="4"/>
  <c r="AD666" i="4"/>
  <c r="AD664" i="4"/>
  <c r="AD665" i="4" s="1"/>
  <c r="AD663" i="4"/>
  <c r="AD662" i="4"/>
  <c r="AD660" i="4"/>
  <c r="AD659" i="4"/>
  <c r="AD658" i="4"/>
  <c r="AD657" i="4"/>
  <c r="AD656" i="4"/>
  <c r="AD655" i="4"/>
  <c r="AD654" i="4"/>
  <c r="AD653" i="4"/>
  <c r="AD652" i="4"/>
  <c r="AD650" i="4"/>
  <c r="AD649" i="4"/>
  <c r="AD648" i="4"/>
  <c r="AD647" i="4"/>
  <c r="AD577" i="4"/>
  <c r="AD576" i="4"/>
  <c r="AD575" i="4"/>
  <c r="AD574" i="4"/>
  <c r="AD573" i="4"/>
  <c r="AD571" i="4"/>
  <c r="AD570" i="4"/>
  <c r="AD569" i="4"/>
  <c r="AD568" i="4"/>
  <c r="AD565" i="4"/>
  <c r="AD564" i="4"/>
  <c r="AD563" i="4"/>
  <c r="AD562" i="4"/>
  <c r="AD560" i="4"/>
  <c r="AD559" i="4"/>
  <c r="AD558" i="4"/>
  <c r="AD556" i="4"/>
  <c r="AD552" i="4"/>
  <c r="AD551" i="4"/>
  <c r="AD550" i="4"/>
  <c r="AD549" i="4"/>
  <c r="AD548" i="4"/>
  <c r="AD508" i="4"/>
  <c r="AD544" i="4" s="1"/>
  <c r="AD507" i="4"/>
  <c r="AD506" i="4"/>
  <c r="AD504" i="4"/>
  <c r="AD499" i="4" s="1"/>
  <c r="AD495" i="4"/>
  <c r="AD494" i="4"/>
  <c r="AD492" i="4"/>
  <c r="AD491" i="4"/>
  <c r="AD489" i="4"/>
  <c r="AD488" i="4"/>
  <c r="AD486" i="4"/>
  <c r="AD485" i="4"/>
  <c r="AD484" i="4"/>
  <c r="AD483" i="4"/>
  <c r="AD482" i="4"/>
  <c r="AD481" i="4"/>
  <c r="AD480" i="4"/>
  <c r="AD478" i="4"/>
  <c r="AD477" i="4"/>
  <c r="AD476" i="4"/>
  <c r="AD475" i="4"/>
  <c r="AD474" i="4"/>
  <c r="AD473" i="4"/>
  <c r="AD471" i="4"/>
  <c r="AD469" i="4"/>
  <c r="AD468" i="4"/>
  <c r="AD467" i="4"/>
  <c r="AD466" i="4"/>
  <c r="AD465" i="4"/>
  <c r="AD464" i="4"/>
  <c r="AD463" i="4"/>
  <c r="AD462" i="4"/>
  <c r="AD461" i="4"/>
  <c r="AD460" i="4"/>
  <c r="AD459" i="4"/>
  <c r="AD458" i="4"/>
  <c r="AD456" i="4"/>
  <c r="AD455" i="4"/>
  <c r="AD454" i="4"/>
  <c r="AD453" i="4"/>
  <c r="AD452" i="4"/>
  <c r="AD451" i="4"/>
  <c r="AD450" i="4"/>
  <c r="AD449" i="4"/>
  <c r="AD448" i="4"/>
  <c r="AD447" i="4"/>
  <c r="AD446" i="4"/>
  <c r="AD445" i="4"/>
  <c r="AD443" i="4"/>
  <c r="AD441" i="4"/>
  <c r="AD440" i="4"/>
  <c r="AD439" i="4"/>
  <c r="AD438" i="4"/>
  <c r="AD435" i="4"/>
  <c r="AD434" i="4"/>
  <c r="AD433" i="4"/>
  <c r="AD431" i="4"/>
  <c r="AD430" i="4"/>
  <c r="AD429" i="4"/>
  <c r="AD427" i="4"/>
  <c r="AD426" i="4"/>
  <c r="AD424" i="4"/>
  <c r="AD423" i="4"/>
  <c r="AD421" i="4"/>
  <c r="AD420" i="4"/>
  <c r="AD418" i="4"/>
  <c r="AD417" i="4"/>
  <c r="AD416" i="4"/>
  <c r="AD414" i="4"/>
  <c r="AD413" i="4"/>
  <c r="AD412" i="4"/>
  <c r="AD411" i="4"/>
  <c r="AD410" i="4"/>
  <c r="AD409" i="4"/>
  <c r="AD408" i="4"/>
  <c r="AD407" i="4"/>
  <c r="AD406" i="4"/>
  <c r="AD405" i="4"/>
  <c r="AD403" i="4"/>
  <c r="AD402" i="4"/>
  <c r="AD400" i="4"/>
  <c r="AD399" i="4"/>
  <c r="AD398" i="4"/>
  <c r="AD396" i="4"/>
  <c r="AD395" i="4"/>
  <c r="AD393" i="4"/>
  <c r="AD392" i="4"/>
  <c r="AD390"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5" i="4"/>
  <c r="AD54" i="4"/>
  <c r="AD53" i="4"/>
  <c r="AD52" i="4"/>
  <c r="AD51" i="4"/>
  <c r="AD49" i="4"/>
  <c r="AD48" i="4"/>
  <c r="AD47" i="4"/>
  <c r="AD46" i="4"/>
  <c r="AD44" i="4"/>
  <c r="AD41" i="4"/>
  <c r="AD40" i="4"/>
  <c r="AD39" i="4"/>
  <c r="AD38" i="4"/>
  <c r="AD37" i="4"/>
  <c r="AD36" i="4"/>
  <c r="AD35" i="4"/>
  <c r="AD34" i="4"/>
  <c r="AD33" i="4"/>
  <c r="AD31" i="4"/>
  <c r="AD30" i="4"/>
  <c r="AD29" i="4"/>
  <c r="AD28" i="4"/>
  <c r="AD27" i="4"/>
  <c r="AD26" i="4"/>
  <c r="AD25" i="4"/>
  <c r="AD23" i="4"/>
  <c r="AD22" i="4"/>
  <c r="AD19" i="4"/>
  <c r="AD18" i="4"/>
  <c r="AD16" i="4"/>
  <c r="AD15" i="4"/>
  <c r="AA710" i="4"/>
  <c r="AA711" i="4" s="1"/>
  <c r="AA709" i="4"/>
  <c r="AA708" i="4"/>
  <c r="AA706" i="4"/>
  <c r="AA705" i="4"/>
  <c r="AA704" i="4"/>
  <c r="AA703" i="4"/>
  <c r="AA702" i="4"/>
  <c r="AA701" i="4"/>
  <c r="AA700" i="4"/>
  <c r="AA699" i="4"/>
  <c r="AA698" i="4"/>
  <c r="AA696" i="4"/>
  <c r="AA695" i="4"/>
  <c r="AA694" i="4"/>
  <c r="AA693" i="4"/>
  <c r="AA692" i="4"/>
  <c r="AA691" i="4"/>
  <c r="AA690" i="4"/>
  <c r="AA689" i="4"/>
  <c r="AA688" i="4"/>
  <c r="AA686" i="4"/>
  <c r="AA687" i="4" s="1"/>
  <c r="AA685" i="4"/>
  <c r="AA684" i="4"/>
  <c r="AA682" i="4"/>
  <c r="AA681" i="4"/>
  <c r="AA680" i="4"/>
  <c r="AA679" i="4"/>
  <c r="AA678" i="4"/>
  <c r="AA677" i="4"/>
  <c r="AA676" i="4"/>
  <c r="AA674" i="4"/>
  <c r="AA673" i="4"/>
  <c r="AA672" i="4"/>
  <c r="AA671" i="4"/>
  <c r="AA670" i="4"/>
  <c r="AA667" i="4"/>
  <c r="AA666" i="4"/>
  <c r="AA664" i="4"/>
  <c r="AA665" i="4" s="1"/>
  <c r="AA663" i="4"/>
  <c r="AA662" i="4"/>
  <c r="AA660" i="4"/>
  <c r="AA659" i="4"/>
  <c r="AA658" i="4"/>
  <c r="AA657" i="4"/>
  <c r="AA656" i="4"/>
  <c r="AA655" i="4"/>
  <c r="AA654" i="4"/>
  <c r="AA653" i="4"/>
  <c r="AA652" i="4"/>
  <c r="AA650" i="4"/>
  <c r="AA649" i="4"/>
  <c r="AA648" i="4"/>
  <c r="AA647" i="4"/>
  <c r="AA577" i="4"/>
  <c r="AA576" i="4"/>
  <c r="AA575" i="4"/>
  <c r="AA574" i="4"/>
  <c r="AA573" i="4"/>
  <c r="AA571" i="4"/>
  <c r="AA570" i="4"/>
  <c r="AA569" i="4"/>
  <c r="AA568" i="4"/>
  <c r="AA565" i="4"/>
  <c r="AA564" i="4"/>
  <c r="AA563" i="4"/>
  <c r="AA562" i="4"/>
  <c r="AA560" i="4"/>
  <c r="AA559" i="4"/>
  <c r="AA558" i="4"/>
  <c r="AA556" i="4"/>
  <c r="AA552" i="4"/>
  <c r="AA551" i="4"/>
  <c r="AA550" i="4"/>
  <c r="AA549" i="4"/>
  <c r="AA548" i="4"/>
  <c r="AA508" i="4"/>
  <c r="AA544" i="4" s="1"/>
  <c r="AA507" i="4"/>
  <c r="AA506" i="4"/>
  <c r="AA504" i="4"/>
  <c r="AA499" i="4" s="1"/>
  <c r="AA495" i="4"/>
  <c r="AA494" i="4"/>
  <c r="AA492" i="4"/>
  <c r="AA491" i="4"/>
  <c r="AA489" i="4"/>
  <c r="AA488" i="4"/>
  <c r="AA486" i="4"/>
  <c r="AA485" i="4"/>
  <c r="AA484" i="4"/>
  <c r="AA483" i="4"/>
  <c r="AA482" i="4"/>
  <c r="AA481" i="4"/>
  <c r="AA480" i="4"/>
  <c r="AA478" i="4"/>
  <c r="AA477" i="4"/>
  <c r="AA476" i="4"/>
  <c r="AA475" i="4"/>
  <c r="AA474" i="4"/>
  <c r="AA473" i="4"/>
  <c r="AA471" i="4"/>
  <c r="AA469" i="4"/>
  <c r="AA467" i="4"/>
  <c r="AA466" i="4"/>
  <c r="AA465" i="4"/>
  <c r="AA464" i="4"/>
  <c r="AA463" i="4"/>
  <c r="AA462" i="4"/>
  <c r="AA461" i="4"/>
  <c r="AA460" i="4"/>
  <c r="AA459" i="4"/>
  <c r="AA458" i="4"/>
  <c r="AA456" i="4"/>
  <c r="AA455" i="4"/>
  <c r="AA454" i="4"/>
  <c r="AA453" i="4"/>
  <c r="AA452" i="4"/>
  <c r="AA451" i="4"/>
  <c r="AA450" i="4"/>
  <c r="AA449" i="4"/>
  <c r="AA448" i="4"/>
  <c r="AA447" i="4"/>
  <c r="AA446" i="4"/>
  <c r="AA445" i="4"/>
  <c r="AA443" i="4"/>
  <c r="AA441" i="4"/>
  <c r="AA440" i="4"/>
  <c r="AA439" i="4"/>
  <c r="AA438" i="4"/>
  <c r="AA435" i="4"/>
  <c r="AA434" i="4"/>
  <c r="AA433" i="4"/>
  <c r="AA431" i="4"/>
  <c r="AA430" i="4"/>
  <c r="AA429" i="4"/>
  <c r="AA427" i="4"/>
  <c r="AA426" i="4"/>
  <c r="AA424" i="4"/>
  <c r="AA423" i="4"/>
  <c r="AA421" i="4"/>
  <c r="AA420" i="4"/>
  <c r="AA418" i="4"/>
  <c r="AA417" i="4"/>
  <c r="AA416" i="4"/>
  <c r="AA414" i="4"/>
  <c r="AA413" i="4"/>
  <c r="AA412" i="4"/>
  <c r="AA411" i="4"/>
  <c r="AA410" i="4"/>
  <c r="AA409" i="4"/>
  <c r="AA408" i="4"/>
  <c r="AA407" i="4"/>
  <c r="AA406" i="4"/>
  <c r="AA405" i="4"/>
  <c r="AA403" i="4"/>
  <c r="AA402" i="4"/>
  <c r="AA400" i="4"/>
  <c r="AA399" i="4"/>
  <c r="AA398" i="4"/>
  <c r="AA393" i="4"/>
  <c r="AA392" i="4"/>
  <c r="AA390"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5" i="4"/>
  <c r="AA54" i="4"/>
  <c r="AA53" i="4"/>
  <c r="AA52" i="4"/>
  <c r="AA51" i="4"/>
  <c r="AA49" i="4"/>
  <c r="AA48" i="4"/>
  <c r="AA47" i="4"/>
  <c r="AA46" i="4"/>
  <c r="AA44" i="4"/>
  <c r="AA41" i="4"/>
  <c r="AA40" i="4"/>
  <c r="AA39" i="4"/>
  <c r="AA38" i="4"/>
  <c r="AA37" i="4"/>
  <c r="AA36" i="4"/>
  <c r="AA35" i="4"/>
  <c r="AA34" i="4"/>
  <c r="AA33" i="4"/>
  <c r="AA31" i="4"/>
  <c r="AA30" i="4"/>
  <c r="AA29" i="4"/>
  <c r="AA28" i="4"/>
  <c r="AA27" i="4"/>
  <c r="AA26" i="4"/>
  <c r="AA25" i="4"/>
  <c r="AA23" i="4"/>
  <c r="AA22" i="4"/>
  <c r="AA19" i="4"/>
  <c r="AA18" i="4"/>
  <c r="AA16" i="4"/>
  <c r="AA15" i="4"/>
  <c r="X710" i="4"/>
  <c r="X711" i="4" s="1"/>
  <c r="X709" i="4"/>
  <c r="X708" i="4"/>
  <c r="X706" i="4"/>
  <c r="X705" i="4"/>
  <c r="X704" i="4"/>
  <c r="X703" i="4"/>
  <c r="X702" i="4"/>
  <c r="X701" i="4"/>
  <c r="X700" i="4"/>
  <c r="X699" i="4"/>
  <c r="X698" i="4"/>
  <c r="X696" i="4"/>
  <c r="X695" i="4"/>
  <c r="X694" i="4"/>
  <c r="X693" i="4"/>
  <c r="X692" i="4"/>
  <c r="X691" i="4"/>
  <c r="X690" i="4"/>
  <c r="X689" i="4"/>
  <c r="X688" i="4"/>
  <c r="X686" i="4"/>
  <c r="X687" i="4" s="1"/>
  <c r="X685" i="4"/>
  <c r="X684" i="4"/>
  <c r="X682" i="4"/>
  <c r="X681" i="4"/>
  <c r="X680" i="4"/>
  <c r="X679" i="4"/>
  <c r="X678" i="4"/>
  <c r="X677" i="4"/>
  <c r="X676" i="4"/>
  <c r="X674" i="4"/>
  <c r="X673" i="4"/>
  <c r="X672" i="4"/>
  <c r="X671" i="4"/>
  <c r="X670" i="4"/>
  <c r="X668" i="4"/>
  <c r="X669" i="4" s="1"/>
  <c r="X667" i="4"/>
  <c r="X666" i="4"/>
  <c r="X664" i="4"/>
  <c r="X665" i="4" s="1"/>
  <c r="X663" i="4"/>
  <c r="X662" i="4"/>
  <c r="X660" i="4"/>
  <c r="X659" i="4"/>
  <c r="X658" i="4"/>
  <c r="X657" i="4"/>
  <c r="X656" i="4"/>
  <c r="X655" i="4"/>
  <c r="X654" i="4"/>
  <c r="X653" i="4"/>
  <c r="X652" i="4"/>
  <c r="X650" i="4"/>
  <c r="X649" i="4"/>
  <c r="X648" i="4"/>
  <c r="X647" i="4"/>
  <c r="X577" i="4"/>
  <c r="X576" i="4"/>
  <c r="X575" i="4"/>
  <c r="X574" i="4"/>
  <c r="X573" i="4"/>
  <c r="X571" i="4"/>
  <c r="X570" i="4"/>
  <c r="X569" i="4"/>
  <c r="X568" i="4"/>
  <c r="X565" i="4"/>
  <c r="X564" i="4"/>
  <c r="X563" i="4"/>
  <c r="X562" i="4"/>
  <c r="X560" i="4"/>
  <c r="X559" i="4"/>
  <c r="X558" i="4"/>
  <c r="X556" i="4"/>
  <c r="X552" i="4"/>
  <c r="X551" i="4"/>
  <c r="X550" i="4"/>
  <c r="X549" i="4"/>
  <c r="X548" i="4"/>
  <c r="X508" i="4"/>
  <c r="X544" i="4" s="1"/>
  <c r="X507" i="4"/>
  <c r="X506" i="4"/>
  <c r="X504" i="4"/>
  <c r="X499" i="4" s="1"/>
  <c r="X495" i="4"/>
  <c r="X494" i="4"/>
  <c r="X492" i="4"/>
  <c r="X491" i="4"/>
  <c r="X489" i="4"/>
  <c r="X488" i="4"/>
  <c r="X486" i="4"/>
  <c r="X485" i="4"/>
  <c r="X484" i="4"/>
  <c r="X483" i="4"/>
  <c r="X482" i="4"/>
  <c r="X481" i="4"/>
  <c r="X480" i="4"/>
  <c r="X478" i="4"/>
  <c r="X477" i="4"/>
  <c r="X476" i="4"/>
  <c r="X475" i="4"/>
  <c r="X474" i="4"/>
  <c r="X473" i="4"/>
  <c r="X471" i="4"/>
  <c r="X469" i="4"/>
  <c r="X468" i="4"/>
  <c r="X467" i="4"/>
  <c r="X466" i="4"/>
  <c r="X465" i="4"/>
  <c r="X464" i="4"/>
  <c r="X463" i="4"/>
  <c r="X462" i="4"/>
  <c r="X461" i="4"/>
  <c r="X460" i="4"/>
  <c r="X459" i="4"/>
  <c r="X458" i="4"/>
  <c r="X456" i="4"/>
  <c r="X455" i="4"/>
  <c r="X454" i="4"/>
  <c r="X453" i="4"/>
  <c r="X452" i="4"/>
  <c r="X451" i="4"/>
  <c r="X449" i="4"/>
  <c r="X446" i="4"/>
  <c r="X445" i="4"/>
  <c r="X443" i="4"/>
  <c r="X441" i="4"/>
  <c r="X440" i="4"/>
  <c r="X438" i="4"/>
  <c r="X435" i="4"/>
  <c r="X434" i="4"/>
  <c r="X433" i="4"/>
  <c r="X431" i="4"/>
  <c r="X430" i="4"/>
  <c r="X429" i="4"/>
  <c r="X427" i="4"/>
  <c r="X426" i="4"/>
  <c r="X424" i="4"/>
  <c r="X423" i="4"/>
  <c r="X421" i="4"/>
  <c r="X418" i="4"/>
  <c r="X417" i="4"/>
  <c r="X416" i="4"/>
  <c r="X414" i="4"/>
  <c r="X413" i="4"/>
  <c r="X412" i="4"/>
  <c r="X411" i="4"/>
  <c r="X410" i="4"/>
  <c r="X409" i="4"/>
  <c r="X408" i="4"/>
  <c r="X406" i="4"/>
  <c r="X405" i="4"/>
  <c r="X403" i="4"/>
  <c r="X402" i="4"/>
  <c r="X400" i="4"/>
  <c r="X399" i="4"/>
  <c r="X398" i="4"/>
  <c r="X393" i="4"/>
  <c r="X392" i="4"/>
  <c r="X390"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5" i="4"/>
  <c r="X54" i="4"/>
  <c r="X53" i="4"/>
  <c r="X52" i="4"/>
  <c r="X51" i="4"/>
  <c r="X50" i="4"/>
  <c r="X49" i="4"/>
  <c r="X48" i="4"/>
  <c r="X47" i="4"/>
  <c r="X46" i="4"/>
  <c r="X45" i="4"/>
  <c r="X44" i="4"/>
  <c r="X41" i="4"/>
  <c r="X40" i="4"/>
  <c r="X37" i="4"/>
  <c r="X36" i="4"/>
  <c r="X35" i="4"/>
  <c r="X34" i="4"/>
  <c r="X33" i="4"/>
  <c r="X31" i="4"/>
  <c r="X30" i="4"/>
  <c r="X29" i="4"/>
  <c r="X28" i="4"/>
  <c r="X27" i="4"/>
  <c r="X26" i="4"/>
  <c r="X25" i="4"/>
  <c r="X23" i="4"/>
  <c r="X22" i="4"/>
  <c r="X19" i="4"/>
  <c r="X18" i="4"/>
  <c r="X16" i="4"/>
  <c r="X15" i="4"/>
  <c r="U710" i="4"/>
  <c r="U711" i="4" s="1"/>
  <c r="U709" i="4"/>
  <c r="U708" i="4"/>
  <c r="U706" i="4"/>
  <c r="U705" i="4"/>
  <c r="U704" i="4"/>
  <c r="U703" i="4"/>
  <c r="U702" i="4"/>
  <c r="U701" i="4"/>
  <c r="U700" i="4"/>
  <c r="U699" i="4"/>
  <c r="U698" i="4"/>
  <c r="U696" i="4"/>
  <c r="U695" i="4"/>
  <c r="U694" i="4"/>
  <c r="U693" i="4"/>
  <c r="U692" i="4"/>
  <c r="U691" i="4"/>
  <c r="U690" i="4"/>
  <c r="U689" i="4"/>
  <c r="U688" i="4"/>
  <c r="U685" i="4"/>
  <c r="U684" i="4"/>
  <c r="U682" i="4"/>
  <c r="U681" i="4"/>
  <c r="U680" i="4"/>
  <c r="U679" i="4"/>
  <c r="U678" i="4"/>
  <c r="U677" i="4"/>
  <c r="U676" i="4"/>
  <c r="U674" i="4"/>
  <c r="U673" i="4"/>
  <c r="U672" i="4"/>
  <c r="U671" i="4"/>
  <c r="U670" i="4"/>
  <c r="U668" i="4"/>
  <c r="U669" i="4" s="1"/>
  <c r="U667" i="4"/>
  <c r="U666" i="4"/>
  <c r="U664" i="4"/>
  <c r="U665" i="4" s="1"/>
  <c r="U663" i="4"/>
  <c r="U662" i="4"/>
  <c r="U660" i="4"/>
  <c r="U659" i="4"/>
  <c r="U658" i="4"/>
  <c r="U657" i="4"/>
  <c r="U656" i="4"/>
  <c r="U655" i="4"/>
  <c r="U654" i="4"/>
  <c r="U653" i="4"/>
  <c r="U652" i="4"/>
  <c r="U650" i="4"/>
  <c r="U649" i="4"/>
  <c r="U648" i="4"/>
  <c r="U647" i="4"/>
  <c r="U577" i="4"/>
  <c r="U576" i="4"/>
  <c r="U575" i="4"/>
  <c r="U574" i="4"/>
  <c r="U573" i="4"/>
  <c r="U571" i="4"/>
  <c r="U570" i="4"/>
  <c r="U569" i="4"/>
  <c r="U568" i="4"/>
  <c r="U565" i="4"/>
  <c r="U564" i="4"/>
  <c r="U563" i="4"/>
  <c r="U562" i="4"/>
  <c r="U560" i="4"/>
  <c r="U559" i="4"/>
  <c r="U558" i="4"/>
  <c r="U556" i="4"/>
  <c r="U552" i="4"/>
  <c r="U551" i="4"/>
  <c r="U550" i="4"/>
  <c r="U549" i="4"/>
  <c r="U548" i="4"/>
  <c r="U508" i="4"/>
  <c r="U544" i="4" s="1"/>
  <c r="U507" i="4"/>
  <c r="U506" i="4"/>
  <c r="U504" i="4"/>
  <c r="U499" i="4" s="1"/>
  <c r="U495" i="4"/>
  <c r="U494" i="4"/>
  <c r="U492" i="4"/>
  <c r="U491" i="4"/>
  <c r="U489" i="4"/>
  <c r="U488" i="4"/>
  <c r="U486" i="4"/>
  <c r="U485" i="4"/>
  <c r="U484" i="4"/>
  <c r="U483" i="4"/>
  <c r="U482" i="4"/>
  <c r="U481" i="4"/>
  <c r="U480" i="4"/>
  <c r="U478" i="4"/>
  <c r="U477" i="4"/>
  <c r="U476" i="4"/>
  <c r="U475" i="4"/>
  <c r="U474" i="4"/>
  <c r="U473" i="4"/>
  <c r="U471" i="4"/>
  <c r="U469" i="4"/>
  <c r="U468" i="4"/>
  <c r="U467" i="4"/>
  <c r="U466" i="4"/>
  <c r="U465" i="4"/>
  <c r="U464" i="4"/>
  <c r="U463" i="4"/>
  <c r="U462" i="4"/>
  <c r="U461" i="4"/>
  <c r="U460" i="4"/>
  <c r="U459" i="4"/>
  <c r="U458" i="4"/>
  <c r="U456" i="4"/>
  <c r="U455" i="4"/>
  <c r="U454" i="4"/>
  <c r="U453" i="4"/>
  <c r="U452" i="4"/>
  <c r="U451" i="4"/>
  <c r="U450" i="4"/>
  <c r="U449" i="4"/>
  <c r="U448" i="4"/>
  <c r="U447" i="4"/>
  <c r="U446" i="4"/>
  <c r="U445" i="4"/>
  <c r="U443" i="4"/>
  <c r="U441" i="4"/>
  <c r="U440" i="4"/>
  <c r="U439" i="4"/>
  <c r="U438" i="4"/>
  <c r="U435" i="4"/>
  <c r="U434" i="4"/>
  <c r="U433" i="4"/>
  <c r="U431" i="4"/>
  <c r="U430" i="4"/>
  <c r="U429" i="4"/>
  <c r="U427" i="4"/>
  <c r="U426" i="4"/>
  <c r="U424" i="4"/>
  <c r="U423" i="4"/>
  <c r="U421" i="4"/>
  <c r="U420" i="4"/>
  <c r="U418" i="4"/>
  <c r="U417" i="4"/>
  <c r="U416" i="4"/>
  <c r="U414" i="4"/>
  <c r="U413" i="4"/>
  <c r="U412" i="4"/>
  <c r="U411" i="4"/>
  <c r="U410" i="4"/>
  <c r="U409" i="4"/>
  <c r="U408" i="4"/>
  <c r="U407" i="4"/>
  <c r="U406" i="4"/>
  <c r="U405" i="4"/>
  <c r="U403" i="4"/>
  <c r="U402" i="4"/>
  <c r="U400" i="4"/>
  <c r="U399" i="4"/>
  <c r="U398" i="4"/>
  <c r="U393" i="4"/>
  <c r="U392" i="4"/>
  <c r="U390"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5" i="4"/>
  <c r="U54" i="4"/>
  <c r="U53" i="4"/>
  <c r="U52" i="4"/>
  <c r="U51" i="4"/>
  <c r="U50" i="4"/>
  <c r="U49" i="4"/>
  <c r="U48" i="4"/>
  <c r="U47" i="4"/>
  <c r="U46" i="4"/>
  <c r="U45" i="4"/>
  <c r="U44" i="4"/>
  <c r="U41" i="4"/>
  <c r="U40" i="4"/>
  <c r="U39" i="4"/>
  <c r="U38" i="4"/>
  <c r="U37" i="4"/>
  <c r="U36" i="4"/>
  <c r="U35" i="4"/>
  <c r="U34" i="4"/>
  <c r="U33" i="4"/>
  <c r="U31" i="4"/>
  <c r="U30" i="4"/>
  <c r="U29" i="4"/>
  <c r="U28" i="4"/>
  <c r="U27" i="4"/>
  <c r="U26" i="4"/>
  <c r="U25" i="4"/>
  <c r="U23" i="4"/>
  <c r="U22" i="4"/>
  <c r="U19" i="4"/>
  <c r="U18" i="4"/>
  <c r="U16" i="4"/>
  <c r="U15" i="4"/>
  <c r="R710" i="4"/>
  <c r="R709" i="4"/>
  <c r="R708" i="4"/>
  <c r="R706" i="4"/>
  <c r="R705" i="4"/>
  <c r="R704" i="4"/>
  <c r="R703" i="4"/>
  <c r="R702" i="4"/>
  <c r="R701" i="4"/>
  <c r="R700" i="4"/>
  <c r="R699" i="4"/>
  <c r="R698" i="4"/>
  <c r="R696" i="4"/>
  <c r="R695" i="4"/>
  <c r="R694" i="4"/>
  <c r="R693" i="4"/>
  <c r="R692" i="4"/>
  <c r="R691" i="4"/>
  <c r="R690" i="4"/>
  <c r="R689" i="4"/>
  <c r="R688" i="4"/>
  <c r="R686" i="4"/>
  <c r="R685" i="4"/>
  <c r="R684" i="4"/>
  <c r="R682" i="4"/>
  <c r="R681" i="4"/>
  <c r="R680" i="4"/>
  <c r="R679" i="4"/>
  <c r="R678" i="4"/>
  <c r="R677" i="4"/>
  <c r="R676" i="4"/>
  <c r="R674" i="4"/>
  <c r="R673" i="4"/>
  <c r="R672" i="4"/>
  <c r="R671" i="4"/>
  <c r="R670" i="4"/>
  <c r="R668" i="4"/>
  <c r="R667" i="4"/>
  <c r="R666" i="4"/>
  <c r="R664" i="4"/>
  <c r="R663" i="4"/>
  <c r="R662" i="4"/>
  <c r="R660" i="4"/>
  <c r="R659" i="4"/>
  <c r="R658" i="4"/>
  <c r="R657" i="4"/>
  <c r="R656" i="4"/>
  <c r="R655" i="4"/>
  <c r="R654" i="4"/>
  <c r="R653" i="4"/>
  <c r="R652" i="4"/>
  <c r="R650" i="4"/>
  <c r="R649" i="4"/>
  <c r="R648" i="4"/>
  <c r="R647" i="4"/>
  <c r="R577" i="4"/>
  <c r="R576" i="4"/>
  <c r="R575" i="4"/>
  <c r="R574" i="4"/>
  <c r="R573" i="4"/>
  <c r="R571" i="4"/>
  <c r="R570" i="4"/>
  <c r="R569" i="4"/>
  <c r="R568" i="4"/>
  <c r="R565" i="4"/>
  <c r="R564" i="4"/>
  <c r="R563" i="4"/>
  <c r="R562" i="4"/>
  <c r="R560" i="4"/>
  <c r="R559" i="4"/>
  <c r="R558" i="4"/>
  <c r="R556" i="4"/>
  <c r="R552" i="4"/>
  <c r="R551" i="4"/>
  <c r="R550" i="4"/>
  <c r="R549" i="4"/>
  <c r="R548" i="4"/>
  <c r="R508" i="4"/>
  <c r="R507" i="4"/>
  <c r="R506" i="4"/>
  <c r="R504" i="4"/>
  <c r="R499" i="4" s="1"/>
  <c r="R495" i="4"/>
  <c r="R494" i="4"/>
  <c r="R492" i="4"/>
  <c r="R491" i="4"/>
  <c r="R489" i="4"/>
  <c r="R488" i="4"/>
  <c r="R486" i="4"/>
  <c r="R485" i="4"/>
  <c r="R484" i="4"/>
  <c r="R483" i="4"/>
  <c r="R482" i="4"/>
  <c r="R481" i="4"/>
  <c r="R480" i="4"/>
  <c r="R478" i="4"/>
  <c r="R477" i="4"/>
  <c r="R476" i="4"/>
  <c r="R475" i="4"/>
  <c r="R474" i="4"/>
  <c r="R473" i="4"/>
  <c r="R471" i="4"/>
  <c r="R469" i="4"/>
  <c r="R468" i="4"/>
  <c r="R467" i="4"/>
  <c r="R466" i="4"/>
  <c r="R465" i="4"/>
  <c r="R464" i="4"/>
  <c r="R463" i="4"/>
  <c r="R462" i="4"/>
  <c r="R461" i="4"/>
  <c r="R460" i="4"/>
  <c r="R459" i="4"/>
  <c r="R458" i="4"/>
  <c r="R456" i="4"/>
  <c r="R455" i="4"/>
  <c r="R454" i="4"/>
  <c r="R453" i="4"/>
  <c r="R452" i="4"/>
  <c r="R451" i="4"/>
  <c r="R450" i="4"/>
  <c r="R449" i="4"/>
  <c r="R448" i="4"/>
  <c r="R447" i="4"/>
  <c r="R446" i="4"/>
  <c r="R445" i="4"/>
  <c r="R443" i="4"/>
  <c r="R441" i="4"/>
  <c r="R440" i="4"/>
  <c r="R439" i="4"/>
  <c r="R438" i="4"/>
  <c r="R435" i="4"/>
  <c r="R434" i="4"/>
  <c r="R433" i="4"/>
  <c r="R431" i="4"/>
  <c r="R430" i="4"/>
  <c r="R429" i="4"/>
  <c r="R427" i="4"/>
  <c r="R426" i="4"/>
  <c r="R424" i="4"/>
  <c r="R423" i="4"/>
  <c r="R421" i="4"/>
  <c r="R420" i="4"/>
  <c r="R418" i="4"/>
  <c r="R417" i="4"/>
  <c r="R416" i="4"/>
  <c r="R414" i="4"/>
  <c r="R413" i="4"/>
  <c r="R412" i="4"/>
  <c r="R411" i="4"/>
  <c r="R410" i="4"/>
  <c r="R409" i="4"/>
  <c r="R408" i="4"/>
  <c r="R407" i="4"/>
  <c r="R406" i="4"/>
  <c r="R405" i="4"/>
  <c r="R403" i="4"/>
  <c r="R402" i="4"/>
  <c r="R400" i="4"/>
  <c r="R399" i="4"/>
  <c r="R398" i="4"/>
  <c r="R393" i="4"/>
  <c r="R392" i="4"/>
  <c r="R390"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8" i="4"/>
  <c r="R55" i="4"/>
  <c r="R54" i="4"/>
  <c r="R53" i="4"/>
  <c r="R52" i="4"/>
  <c r="R51" i="4"/>
  <c r="R50" i="4"/>
  <c r="R49" i="4"/>
  <c r="R48" i="4"/>
  <c r="R47" i="4"/>
  <c r="R46" i="4"/>
  <c r="R45" i="4"/>
  <c r="R44" i="4"/>
  <c r="R41" i="4"/>
  <c r="R40" i="4"/>
  <c r="R39" i="4"/>
  <c r="R38" i="4"/>
  <c r="R37" i="4"/>
  <c r="R36" i="4"/>
  <c r="R35" i="4"/>
  <c r="R34" i="4"/>
  <c r="R33" i="4"/>
  <c r="R31" i="4"/>
  <c r="R30" i="4"/>
  <c r="R29" i="4"/>
  <c r="R28" i="4"/>
  <c r="R27" i="4"/>
  <c r="R26" i="4"/>
  <c r="R25" i="4"/>
  <c r="R23" i="4"/>
  <c r="R22" i="4"/>
  <c r="R19" i="4"/>
  <c r="R18" i="4"/>
  <c r="R16" i="4"/>
  <c r="R15" i="4"/>
  <c r="G534" i="4" l="1"/>
  <c r="G511" i="4"/>
  <c r="G539" i="4"/>
  <c r="F516" i="4"/>
  <c r="F548" i="4" s="1"/>
  <c r="G548" i="4" s="1"/>
  <c r="G519" i="4"/>
  <c r="X39" i="4"/>
  <c r="N39" i="4" s="1"/>
  <c r="L500" i="4"/>
  <c r="K117" i="4"/>
  <c r="L117" i="4" s="1"/>
  <c r="M117" i="4" s="1"/>
  <c r="K152" i="4"/>
  <c r="L152" i="4" s="1"/>
  <c r="M152" i="4" s="1"/>
  <c r="K160" i="4"/>
  <c r="L160" i="4" s="1"/>
  <c r="M160" i="4" s="1"/>
  <c r="K221" i="4"/>
  <c r="L221" i="4" s="1"/>
  <c r="M221" i="4" s="1"/>
  <c r="K80" i="4"/>
  <c r="L80" i="4" s="1"/>
  <c r="M80" i="4" s="1"/>
  <c r="K141" i="4"/>
  <c r="L141" i="4" s="1"/>
  <c r="M141" i="4" s="1"/>
  <c r="K149" i="4"/>
  <c r="L149" i="4" s="1"/>
  <c r="M149" i="4" s="1"/>
  <c r="K184" i="4"/>
  <c r="L184" i="4" s="1"/>
  <c r="M184" i="4" s="1"/>
  <c r="K245" i="4"/>
  <c r="L245" i="4" s="1"/>
  <c r="M245" i="4" s="1"/>
  <c r="K253" i="4"/>
  <c r="L253" i="4" s="1"/>
  <c r="M253" i="4" s="1"/>
  <c r="K264" i="4"/>
  <c r="I354" i="4"/>
  <c r="K354" i="4" s="1"/>
  <c r="L354" i="4" s="1"/>
  <c r="M354" i="4" s="1"/>
  <c r="K386" i="4"/>
  <c r="L386" i="4" s="1"/>
  <c r="M386" i="4" s="1"/>
  <c r="K101" i="4"/>
  <c r="L101" i="4" s="1"/>
  <c r="M101" i="4" s="1"/>
  <c r="K109" i="4"/>
  <c r="L109" i="4" s="1"/>
  <c r="M109" i="4" s="1"/>
  <c r="K144" i="4"/>
  <c r="L144" i="4" s="1"/>
  <c r="M144" i="4" s="1"/>
  <c r="K205" i="4"/>
  <c r="L205" i="4" s="1"/>
  <c r="M205" i="4" s="1"/>
  <c r="K213" i="4"/>
  <c r="L213" i="4" s="1"/>
  <c r="M213" i="4" s="1"/>
  <c r="K248" i="4"/>
  <c r="L248" i="4" s="1"/>
  <c r="M248" i="4" s="1"/>
  <c r="K277" i="4"/>
  <c r="L277" i="4" s="1"/>
  <c r="M277" i="4" s="1"/>
  <c r="K469" i="4"/>
  <c r="L469" i="4" s="1"/>
  <c r="M469" i="4" s="1"/>
  <c r="X448" i="4"/>
  <c r="N448" i="4" s="1"/>
  <c r="K125" i="4"/>
  <c r="L125" i="4" s="1"/>
  <c r="M125" i="4" s="1"/>
  <c r="K229" i="4"/>
  <c r="L229" i="4" s="1"/>
  <c r="M229" i="4" s="1"/>
  <c r="AD419" i="4"/>
  <c r="AD442" i="4"/>
  <c r="AM419" i="4"/>
  <c r="AM442" i="4"/>
  <c r="AM468" i="4"/>
  <c r="K455" i="4"/>
  <c r="L455" i="4" s="1"/>
  <c r="M455" i="4" s="1"/>
  <c r="AA468" i="4"/>
  <c r="K301" i="4"/>
  <c r="K320" i="4"/>
  <c r="X439" i="4"/>
  <c r="N439" i="4" s="1"/>
  <c r="AD397" i="4"/>
  <c r="AP401" i="4"/>
  <c r="K112" i="4"/>
  <c r="L112" i="4" s="1"/>
  <c r="M112" i="4" s="1"/>
  <c r="I422" i="4"/>
  <c r="J401" i="4"/>
  <c r="K304" i="4"/>
  <c r="K476" i="4"/>
  <c r="L476" i="4" s="1"/>
  <c r="M476" i="4" s="1"/>
  <c r="K565" i="4"/>
  <c r="L565" i="4" s="1"/>
  <c r="M565" i="4" s="1"/>
  <c r="K431" i="4"/>
  <c r="L431" i="4" s="1"/>
  <c r="M431" i="4" s="1"/>
  <c r="K508" i="4"/>
  <c r="L508" i="4" s="1"/>
  <c r="M508" i="4" s="1"/>
  <c r="K400" i="4"/>
  <c r="L400" i="4" s="1"/>
  <c r="M400" i="4" s="1"/>
  <c r="J419" i="4"/>
  <c r="AA566" i="4"/>
  <c r="AJ17" i="4"/>
  <c r="K256" i="4"/>
  <c r="L256" i="4" s="1"/>
  <c r="M256" i="4" s="1"/>
  <c r="AG422" i="4"/>
  <c r="AP21" i="4"/>
  <c r="AS425" i="4"/>
  <c r="K285" i="4"/>
  <c r="K341" i="4"/>
  <c r="K349" i="4"/>
  <c r="K357" i="4"/>
  <c r="L357" i="4" s="1"/>
  <c r="M357" i="4" s="1"/>
  <c r="K365" i="4"/>
  <c r="L365" i="4" s="1"/>
  <c r="M365" i="4" s="1"/>
  <c r="K373" i="4"/>
  <c r="L373" i="4" s="1"/>
  <c r="M373" i="4" s="1"/>
  <c r="K381" i="4"/>
  <c r="L381" i="4" s="1"/>
  <c r="M381" i="4" s="1"/>
  <c r="K390" i="4"/>
  <c r="L390" i="4" s="1"/>
  <c r="M390" i="4" s="1"/>
  <c r="X38" i="4"/>
  <c r="N38" i="4" s="1"/>
  <c r="K393" i="4"/>
  <c r="L393" i="4" s="1"/>
  <c r="M393" i="4" s="1"/>
  <c r="AV422" i="4"/>
  <c r="K333" i="4"/>
  <c r="L333" i="4" s="1"/>
  <c r="M333" i="4" s="1"/>
  <c r="AV425" i="4"/>
  <c r="K344" i="4"/>
  <c r="K352" i="4"/>
  <c r="K360" i="4"/>
  <c r="L360" i="4" s="1"/>
  <c r="M360" i="4" s="1"/>
  <c r="K368" i="4"/>
  <c r="L368" i="4" s="1"/>
  <c r="M368" i="4" s="1"/>
  <c r="K376" i="4"/>
  <c r="L376" i="4" s="1"/>
  <c r="M376" i="4" s="1"/>
  <c r="K384" i="4"/>
  <c r="L384" i="4" s="1"/>
  <c r="M384" i="4" s="1"/>
  <c r="X56" i="4"/>
  <c r="J21" i="4"/>
  <c r="K336" i="4"/>
  <c r="K696" i="4"/>
  <c r="L696" i="4" s="1"/>
  <c r="M696" i="4" s="1"/>
  <c r="K700" i="4"/>
  <c r="L700" i="4" s="1"/>
  <c r="M700" i="4" s="1"/>
  <c r="AJ566" i="4"/>
  <c r="K237" i="4"/>
  <c r="L237" i="4" s="1"/>
  <c r="M237" i="4" s="1"/>
  <c r="I401" i="4"/>
  <c r="U56" i="4"/>
  <c r="X422" i="4"/>
  <c r="AG397" i="4"/>
  <c r="AJ401" i="4"/>
  <c r="AY422" i="4"/>
  <c r="K128" i="4"/>
  <c r="L128" i="4" s="1"/>
  <c r="M128" i="4" s="1"/>
  <c r="K136" i="4"/>
  <c r="L136" i="4" s="1"/>
  <c r="M136" i="4" s="1"/>
  <c r="K197" i="4"/>
  <c r="L197" i="4" s="1"/>
  <c r="M197" i="4" s="1"/>
  <c r="U566" i="4"/>
  <c r="I472" i="4"/>
  <c r="J490" i="4"/>
  <c r="K312" i="4"/>
  <c r="L312" i="4" s="1"/>
  <c r="M312" i="4" s="1"/>
  <c r="U17" i="4"/>
  <c r="AJ561" i="4"/>
  <c r="AS422" i="4"/>
  <c r="AY425" i="4"/>
  <c r="AY490" i="4"/>
  <c r="K77" i="4"/>
  <c r="L77" i="4" s="1"/>
  <c r="M77" i="4" s="1"/>
  <c r="K85" i="4"/>
  <c r="L85" i="4" s="1"/>
  <c r="M85" i="4" s="1"/>
  <c r="K648" i="4"/>
  <c r="L648" i="4" s="1"/>
  <c r="M648" i="4" s="1"/>
  <c r="K693" i="4"/>
  <c r="L693" i="4" s="1"/>
  <c r="M693" i="4" s="1"/>
  <c r="K705" i="4"/>
  <c r="L705" i="4" s="1"/>
  <c r="M705" i="4" s="1"/>
  <c r="K216" i="4"/>
  <c r="L216" i="4" s="1"/>
  <c r="M216" i="4" s="1"/>
  <c r="AG457" i="4"/>
  <c r="AG472" i="4"/>
  <c r="AG493" i="4"/>
  <c r="AP432" i="4"/>
  <c r="AP697" i="4"/>
  <c r="K120" i="4"/>
  <c r="L120" i="4" s="1"/>
  <c r="M120" i="4" s="1"/>
  <c r="K293" i="4"/>
  <c r="I432" i="4"/>
  <c r="K454" i="4"/>
  <c r="L454" i="4" s="1"/>
  <c r="M454" i="4" s="1"/>
  <c r="AA425" i="4"/>
  <c r="AA490" i="4"/>
  <c r="AD415" i="4"/>
  <c r="AG566" i="4"/>
  <c r="AJ419" i="4"/>
  <c r="AJ442" i="4"/>
  <c r="AM21" i="4"/>
  <c r="AM401" i="4"/>
  <c r="AP422" i="4"/>
  <c r="AS561" i="4"/>
  <c r="AV561" i="4"/>
  <c r="AY561" i="4"/>
  <c r="K181" i="4"/>
  <c r="L181" i="4" s="1"/>
  <c r="M181" i="4" s="1"/>
  <c r="K189" i="4"/>
  <c r="L189" i="4" s="1"/>
  <c r="M189" i="4" s="1"/>
  <c r="K224" i="4"/>
  <c r="L224" i="4" s="1"/>
  <c r="M224" i="4" s="1"/>
  <c r="K446" i="4"/>
  <c r="L446" i="4" s="1"/>
  <c r="M446" i="4" s="1"/>
  <c r="I675" i="4"/>
  <c r="K424" i="4"/>
  <c r="L424" i="4" s="1"/>
  <c r="M424" i="4" s="1"/>
  <c r="I447" i="4"/>
  <c r="K447" i="4" s="1"/>
  <c r="L447" i="4" s="1"/>
  <c r="M447" i="4" s="1"/>
  <c r="K64" i="4"/>
  <c r="L64" i="4" s="1"/>
  <c r="M64" i="4" s="1"/>
  <c r="K72" i="4"/>
  <c r="L72" i="4" s="1"/>
  <c r="M72" i="4" s="1"/>
  <c r="K269" i="4"/>
  <c r="K438" i="4"/>
  <c r="L438" i="4" s="1"/>
  <c r="M438" i="4" s="1"/>
  <c r="I21" i="4"/>
  <c r="K288" i="4"/>
  <c r="K405" i="4"/>
  <c r="L405" i="4" s="1"/>
  <c r="M405" i="4" s="1"/>
  <c r="J432" i="4"/>
  <c r="K491" i="4"/>
  <c r="L491" i="4" s="1"/>
  <c r="M491" i="4" s="1"/>
  <c r="I567" i="4"/>
  <c r="J567" i="4"/>
  <c r="K679" i="4"/>
  <c r="L679" i="4" s="1"/>
  <c r="M679" i="4" s="1"/>
  <c r="R17" i="4"/>
  <c r="U401" i="4"/>
  <c r="X425" i="4"/>
  <c r="AA419" i="4"/>
  <c r="AA442" i="4"/>
  <c r="AS17" i="4"/>
  <c r="AS566" i="4"/>
  <c r="AV566" i="4"/>
  <c r="AY566" i="4"/>
  <c r="K133" i="4"/>
  <c r="L133" i="4" s="1"/>
  <c r="M133" i="4" s="1"/>
  <c r="K168" i="4"/>
  <c r="L168" i="4" s="1"/>
  <c r="M168" i="4" s="1"/>
  <c r="K176" i="4"/>
  <c r="L176" i="4" s="1"/>
  <c r="M176" i="4" s="1"/>
  <c r="K325" i="4"/>
  <c r="J422" i="4"/>
  <c r="U397" i="4"/>
  <c r="U457" i="4"/>
  <c r="U444" i="4" s="1"/>
  <c r="U472" i="4"/>
  <c r="U493" i="4"/>
  <c r="X432" i="4"/>
  <c r="AA437" i="4"/>
  <c r="AA436" i="4" s="1"/>
  <c r="AA479" i="4"/>
  <c r="AD32" i="4"/>
  <c r="AD557" i="4"/>
  <c r="AG17" i="4"/>
  <c r="AV567" i="4"/>
  <c r="J651" i="4"/>
  <c r="J572" i="4" s="1"/>
  <c r="K695" i="4"/>
  <c r="L695" i="4" s="1"/>
  <c r="M695" i="4" s="1"/>
  <c r="AA415" i="4"/>
  <c r="AA557" i="4"/>
  <c r="AG419" i="4"/>
  <c r="AG442" i="4"/>
  <c r="AJ21" i="4"/>
  <c r="AS45" i="4"/>
  <c r="U419" i="4"/>
  <c r="U442" i="4"/>
  <c r="X21" i="4"/>
  <c r="X401" i="4"/>
  <c r="X561" i="4"/>
  <c r="X567" i="4"/>
  <c r="AA397" i="4"/>
  <c r="AD17" i="4"/>
  <c r="AM561" i="4"/>
  <c r="AP425" i="4"/>
  <c r="AP490" i="4"/>
  <c r="I425" i="4"/>
  <c r="I457" i="4"/>
  <c r="I479" i="4"/>
  <c r="J472" i="4"/>
  <c r="J675" i="4"/>
  <c r="I419" i="4"/>
  <c r="AD21" i="4"/>
  <c r="AP397" i="4"/>
  <c r="K439" i="4"/>
  <c r="L439" i="4" s="1"/>
  <c r="M439" i="4" s="1"/>
  <c r="K408" i="4"/>
  <c r="L408" i="4" s="1"/>
  <c r="M408" i="4" s="1"/>
  <c r="K430" i="4"/>
  <c r="L430" i="4" s="1"/>
  <c r="M430" i="4" s="1"/>
  <c r="I442" i="4"/>
  <c r="I493" i="4"/>
  <c r="N23" i="4"/>
  <c r="N41" i="4"/>
  <c r="N51" i="4"/>
  <c r="N62" i="4"/>
  <c r="N70" i="4"/>
  <c r="N78" i="4"/>
  <c r="N86" i="4"/>
  <c r="N94" i="4"/>
  <c r="N102" i="4"/>
  <c r="N110" i="4"/>
  <c r="N118" i="4"/>
  <c r="N126" i="4"/>
  <c r="N134" i="4"/>
  <c r="N142" i="4"/>
  <c r="N150" i="4"/>
  <c r="N158" i="4"/>
  <c r="N166" i="4"/>
  <c r="N174" i="4"/>
  <c r="N182" i="4"/>
  <c r="N190" i="4"/>
  <c r="N198" i="4"/>
  <c r="N206" i="4"/>
  <c r="N214" i="4"/>
  <c r="N222" i="4"/>
  <c r="N230" i="4"/>
  <c r="N238" i="4"/>
  <c r="N246" i="4"/>
  <c r="N254" i="4"/>
  <c r="N262" i="4"/>
  <c r="N270" i="4"/>
  <c r="N278" i="4"/>
  <c r="N286" i="4"/>
  <c r="N294" i="4"/>
  <c r="N302" i="4"/>
  <c r="N310" i="4"/>
  <c r="N318" i="4"/>
  <c r="N326" i="4"/>
  <c r="N334" i="4"/>
  <c r="N342" i="4"/>
  <c r="N350" i="4"/>
  <c r="N358" i="4"/>
  <c r="N366" i="4"/>
  <c r="N374" i="4"/>
  <c r="N382" i="4"/>
  <c r="N413" i="4"/>
  <c r="N424" i="4"/>
  <c r="N435" i="4"/>
  <c r="N446" i="4"/>
  <c r="N454" i="4"/>
  <c r="N463" i="4"/>
  <c r="N478" i="4"/>
  <c r="N489" i="4"/>
  <c r="N576" i="4"/>
  <c r="N654" i="4"/>
  <c r="N673" i="4"/>
  <c r="N682" i="4"/>
  <c r="N692" i="4"/>
  <c r="U42" i="4"/>
  <c r="U425" i="4"/>
  <c r="U437" i="4"/>
  <c r="U436" i="4" s="1"/>
  <c r="U479" i="4"/>
  <c r="U490" i="4"/>
  <c r="X32" i="4"/>
  <c r="X450" i="4"/>
  <c r="N450" i="4" s="1"/>
  <c r="X566" i="4"/>
  <c r="AA422" i="4"/>
  <c r="AD404" i="4"/>
  <c r="AD487" i="4"/>
  <c r="AD561" i="4"/>
  <c r="AD567" i="4"/>
  <c r="AG32" i="4"/>
  <c r="AG415" i="4"/>
  <c r="AG557" i="4"/>
  <c r="AG675" i="4"/>
  <c r="AG683" i="4" s="1"/>
  <c r="AJ394" i="4"/>
  <c r="AJ397" i="4"/>
  <c r="AJ457" i="4"/>
  <c r="AJ472" i="4"/>
  <c r="AJ493" i="4"/>
  <c r="AM17" i="4"/>
  <c r="AM566" i="4"/>
  <c r="AP419" i="4"/>
  <c r="AP442" i="4"/>
  <c r="AS21" i="4"/>
  <c r="AS401" i="4"/>
  <c r="AS432" i="4"/>
  <c r="AS651" i="4"/>
  <c r="AS572" i="4" s="1"/>
  <c r="AS697" i="4"/>
  <c r="AV401" i="4"/>
  <c r="AV432" i="4"/>
  <c r="AV651" i="4"/>
  <c r="AV572" i="4" s="1"/>
  <c r="AV697" i="4"/>
  <c r="AY401" i="4"/>
  <c r="AY432" i="4"/>
  <c r="AY651" i="4"/>
  <c r="AY572" i="4" s="1"/>
  <c r="AY697" i="4"/>
  <c r="K328" i="4"/>
  <c r="I397" i="4"/>
  <c r="J425" i="4"/>
  <c r="R487" i="4"/>
  <c r="N559" i="4"/>
  <c r="R561" i="4"/>
  <c r="N568" i="4"/>
  <c r="R567" i="4"/>
  <c r="N701" i="4"/>
  <c r="R707" i="4"/>
  <c r="R42" i="4"/>
  <c r="N35" i="4"/>
  <c r="R56" i="4"/>
  <c r="N53" i="4"/>
  <c r="N64" i="4"/>
  <c r="N72" i="4"/>
  <c r="N80" i="4"/>
  <c r="N88" i="4"/>
  <c r="N96" i="4"/>
  <c r="N104" i="4"/>
  <c r="N112" i="4"/>
  <c r="N120" i="4"/>
  <c r="N128" i="4"/>
  <c r="N136" i="4"/>
  <c r="N144" i="4"/>
  <c r="N152" i="4"/>
  <c r="N160" i="4"/>
  <c r="N168" i="4"/>
  <c r="N176" i="4"/>
  <c r="N184" i="4"/>
  <c r="N192" i="4"/>
  <c r="R404" i="4"/>
  <c r="N405" i="4"/>
  <c r="N710" i="4"/>
  <c r="N711" i="4" s="1"/>
  <c r="R711" i="4"/>
  <c r="N52" i="4"/>
  <c r="N63" i="4"/>
  <c r="N71" i="4"/>
  <c r="N79" i="4"/>
  <c r="N87" i="4"/>
  <c r="N95" i="4"/>
  <c r="N103" i="4"/>
  <c r="N111" i="4"/>
  <c r="N119" i="4"/>
  <c r="N127" i="4"/>
  <c r="N135" i="4"/>
  <c r="N143" i="4"/>
  <c r="N151" i="4"/>
  <c r="N159" i="4"/>
  <c r="N167" i="4"/>
  <c r="N175" i="4"/>
  <c r="N183" i="4"/>
  <c r="N191" i="4"/>
  <c r="N199" i="4"/>
  <c r="N207" i="4"/>
  <c r="N215" i="4"/>
  <c r="N223" i="4"/>
  <c r="N231" i="4"/>
  <c r="N239" i="4"/>
  <c r="N247" i="4"/>
  <c r="N255" i="4"/>
  <c r="R394" i="4"/>
  <c r="N263" i="4"/>
  <c r="N271" i="4"/>
  <c r="N279" i="4"/>
  <c r="N287" i="4"/>
  <c r="N295" i="4"/>
  <c r="N303" i="4"/>
  <c r="N311" i="4"/>
  <c r="N319" i="4"/>
  <c r="N327" i="4"/>
  <c r="N335" i="4"/>
  <c r="N343" i="4"/>
  <c r="N351" i="4"/>
  <c r="N359" i="4"/>
  <c r="N367" i="4"/>
  <c r="N375" i="4"/>
  <c r="N383" i="4"/>
  <c r="N392" i="4"/>
  <c r="N406" i="4"/>
  <c r="N414" i="4"/>
  <c r="N426" i="4"/>
  <c r="R425" i="4"/>
  <c r="N438" i="4"/>
  <c r="R437" i="4"/>
  <c r="R436" i="4" s="1"/>
  <c r="N447" i="4"/>
  <c r="N455" i="4"/>
  <c r="N464" i="4"/>
  <c r="N480" i="4"/>
  <c r="R479" i="4"/>
  <c r="N491" i="4"/>
  <c r="R490" i="4"/>
  <c r="N560" i="4"/>
  <c r="N569" i="4"/>
  <c r="N577" i="4"/>
  <c r="N655" i="4"/>
  <c r="N664" i="4"/>
  <c r="N665" i="4" s="1"/>
  <c r="R665" i="4"/>
  <c r="N674" i="4"/>
  <c r="N693" i="4"/>
  <c r="N702" i="4"/>
  <c r="U32" i="4"/>
  <c r="U415" i="4"/>
  <c r="U557" i="4"/>
  <c r="U675" i="4"/>
  <c r="U683" i="4" s="1"/>
  <c r="X397" i="4"/>
  <c r="X442" i="4"/>
  <c r="AA21" i="4"/>
  <c r="AA404" i="4"/>
  <c r="AA487" i="4"/>
  <c r="AA561" i="4"/>
  <c r="AA567" i="4"/>
  <c r="AA707" i="4"/>
  <c r="AD42" i="4"/>
  <c r="AD425" i="4"/>
  <c r="AD437" i="4"/>
  <c r="AD436" i="4" s="1"/>
  <c r="AD479" i="4"/>
  <c r="AD490" i="4"/>
  <c r="AD675" i="4"/>
  <c r="AD683" i="4" s="1"/>
  <c r="AG394" i="4"/>
  <c r="N65" i="4"/>
  <c r="N81" i="4"/>
  <c r="N89" i="4"/>
  <c r="N97" i="4"/>
  <c r="N105" i="4"/>
  <c r="N113" i="4"/>
  <c r="N121" i="4"/>
  <c r="N129" i="4"/>
  <c r="N137" i="4"/>
  <c r="N145" i="4"/>
  <c r="N153" i="4"/>
  <c r="N161" i="4"/>
  <c r="N169" i="4"/>
  <c r="N177" i="4"/>
  <c r="N185" i="4"/>
  <c r="N193" i="4"/>
  <c r="N201" i="4"/>
  <c r="N209" i="4"/>
  <c r="N217" i="4"/>
  <c r="N225" i="4"/>
  <c r="N233" i="4"/>
  <c r="N241" i="4"/>
  <c r="N249" i="4"/>
  <c r="N257" i="4"/>
  <c r="N265" i="4"/>
  <c r="N273" i="4"/>
  <c r="N281" i="4"/>
  <c r="N289" i="4"/>
  <c r="N297" i="4"/>
  <c r="N305" i="4"/>
  <c r="N313" i="4"/>
  <c r="N321" i="4"/>
  <c r="N329" i="4"/>
  <c r="N337" i="4"/>
  <c r="N345" i="4"/>
  <c r="N353" i="4"/>
  <c r="N361" i="4"/>
  <c r="N369" i="4"/>
  <c r="N377" i="4"/>
  <c r="N385" i="4"/>
  <c r="N398" i="4"/>
  <c r="R397" i="4"/>
  <c r="N408" i="4"/>
  <c r="N417" i="4"/>
  <c r="N429" i="4"/>
  <c r="N440" i="4"/>
  <c r="I651" i="4"/>
  <c r="I572" i="4" s="1"/>
  <c r="N208" i="4"/>
  <c r="N240" i="4"/>
  <c r="N264" i="4"/>
  <c r="N288" i="4"/>
  <c r="N320" i="4"/>
  <c r="N336" i="4"/>
  <c r="N360" i="4"/>
  <c r="N384" i="4"/>
  <c r="R415" i="4"/>
  <c r="N416" i="4"/>
  <c r="N456" i="4"/>
  <c r="N492" i="4"/>
  <c r="N647" i="4"/>
  <c r="AD394" i="4"/>
  <c r="N15" i="4"/>
  <c r="N46" i="4"/>
  <c r="N16" i="4"/>
  <c r="N47" i="4"/>
  <c r="N66" i="4"/>
  <c r="N82" i="4"/>
  <c r="N98" i="4"/>
  <c r="N106" i="4"/>
  <c r="N114" i="4"/>
  <c r="N122" i="4"/>
  <c r="N130" i="4"/>
  <c r="N138" i="4"/>
  <c r="N146" i="4"/>
  <c r="N154" i="4"/>
  <c r="N162" i="4"/>
  <c r="N170" i="4"/>
  <c r="N178" i="4"/>
  <c r="N186" i="4"/>
  <c r="N194" i="4"/>
  <c r="N202" i="4"/>
  <c r="N210" i="4"/>
  <c r="N218" i="4"/>
  <c r="N226" i="4"/>
  <c r="N234" i="4"/>
  <c r="N242" i="4"/>
  <c r="N250" i="4"/>
  <c r="N258" i="4"/>
  <c r="N266" i="4"/>
  <c r="N274" i="4"/>
  <c r="N282" i="4"/>
  <c r="N290" i="4"/>
  <c r="N298" i="4"/>
  <c r="N306" i="4"/>
  <c r="N314" i="4"/>
  <c r="N322" i="4"/>
  <c r="N330" i="4"/>
  <c r="N338" i="4"/>
  <c r="N346" i="4"/>
  <c r="N362" i="4"/>
  <c r="N370" i="4"/>
  <c r="N378" i="4"/>
  <c r="N386" i="4"/>
  <c r="N399" i="4"/>
  <c r="N409" i="4"/>
  <c r="N418" i="4"/>
  <c r="N430" i="4"/>
  <c r="N441" i="4"/>
  <c r="I487" i="4"/>
  <c r="N200" i="4"/>
  <c r="N224" i="4"/>
  <c r="N248" i="4"/>
  <c r="N280" i="4"/>
  <c r="N312" i="4"/>
  <c r="N344" i="4"/>
  <c r="N368" i="4"/>
  <c r="N393" i="4"/>
  <c r="N427" i="4"/>
  <c r="N694" i="4"/>
  <c r="X697" i="4"/>
  <c r="N36" i="4"/>
  <c r="N29" i="4"/>
  <c r="N48" i="4"/>
  <c r="N75" i="4"/>
  <c r="N91" i="4"/>
  <c r="N107" i="4"/>
  <c r="N123" i="4"/>
  <c r="N139" i="4"/>
  <c r="N147" i="4"/>
  <c r="N163" i="4"/>
  <c r="N171" i="4"/>
  <c r="N179" i="4"/>
  <c r="N187" i="4"/>
  <c r="N195" i="4"/>
  <c r="N203" i="4"/>
  <c r="N211" i="4"/>
  <c r="N219" i="4"/>
  <c r="N227" i="4"/>
  <c r="N235" i="4"/>
  <c r="N243" i="4"/>
  <c r="N251" i="4"/>
  <c r="N259" i="4"/>
  <c r="N267" i="4"/>
  <c r="N275" i="4"/>
  <c r="N283" i="4"/>
  <c r="N291" i="4"/>
  <c r="N299" i="4"/>
  <c r="N307" i="4"/>
  <c r="N315" i="4"/>
  <c r="N323" i="4"/>
  <c r="N331" i="4"/>
  <c r="N339" i="4"/>
  <c r="N347" i="4"/>
  <c r="N355" i="4"/>
  <c r="N363" i="4"/>
  <c r="N371" i="4"/>
  <c r="N379" i="4"/>
  <c r="N387" i="4"/>
  <c r="N400" i="4"/>
  <c r="N410" i="4"/>
  <c r="R419" i="4"/>
  <c r="N431" i="4"/>
  <c r="N443" i="4"/>
  <c r="R442" i="4"/>
  <c r="N451" i="4"/>
  <c r="N460" i="4"/>
  <c r="AM45" i="4"/>
  <c r="I437" i="4"/>
  <c r="I436" i="4" s="1"/>
  <c r="N232" i="4"/>
  <c r="N272" i="4"/>
  <c r="N296" i="4"/>
  <c r="N328" i="4"/>
  <c r="N352" i="4"/>
  <c r="N376" i="4"/>
  <c r="N481" i="4"/>
  <c r="N570" i="4"/>
  <c r="N676" i="4"/>
  <c r="R675" i="4"/>
  <c r="R683" i="4" s="1"/>
  <c r="X651" i="4"/>
  <c r="X572" i="4" s="1"/>
  <c r="R32" i="4"/>
  <c r="N27" i="4"/>
  <c r="N54" i="4"/>
  <c r="N73" i="4"/>
  <c r="N28" i="4"/>
  <c r="N37" i="4"/>
  <c r="N55" i="4"/>
  <c r="N74" i="4"/>
  <c r="N90" i="4"/>
  <c r="N67" i="4"/>
  <c r="N83" i="4"/>
  <c r="N99" i="4"/>
  <c r="N115" i="4"/>
  <c r="N131" i="4"/>
  <c r="N155" i="4"/>
  <c r="N19" i="4"/>
  <c r="N30" i="4"/>
  <c r="N49" i="4"/>
  <c r="N60" i="4"/>
  <c r="N68" i="4"/>
  <c r="N76" i="4"/>
  <c r="N84" i="4"/>
  <c r="N92" i="4"/>
  <c r="N100" i="4"/>
  <c r="N108" i="4"/>
  <c r="N116" i="4"/>
  <c r="N124" i="4"/>
  <c r="N132" i="4"/>
  <c r="N140" i="4"/>
  <c r="N148" i="4"/>
  <c r="N156" i="4"/>
  <c r="N164" i="4"/>
  <c r="N172" i="4"/>
  <c r="N180" i="4"/>
  <c r="N188" i="4"/>
  <c r="N196" i="4"/>
  <c r="N204" i="4"/>
  <c r="N212" i="4"/>
  <c r="N220" i="4"/>
  <c r="N228" i="4"/>
  <c r="N236" i="4"/>
  <c r="N244" i="4"/>
  <c r="N252" i="4"/>
  <c r="N260" i="4"/>
  <c r="N268" i="4"/>
  <c r="N276" i="4"/>
  <c r="N284" i="4"/>
  <c r="N292" i="4"/>
  <c r="N300" i="4"/>
  <c r="N308" i="4"/>
  <c r="N316" i="4"/>
  <c r="N324" i="4"/>
  <c r="N332" i="4"/>
  <c r="N340" i="4"/>
  <c r="N348" i="4"/>
  <c r="N356" i="4"/>
  <c r="N364" i="4"/>
  <c r="N372" i="4"/>
  <c r="N380" i="4"/>
  <c r="N388" i="4"/>
  <c r="R401" i="4"/>
  <c r="N402" i="4"/>
  <c r="N411" i="4"/>
  <c r="N421" i="4"/>
  <c r="N433" i="4"/>
  <c r="R432" i="4"/>
  <c r="N452" i="4"/>
  <c r="I415" i="4"/>
  <c r="N216" i="4"/>
  <c r="N256" i="4"/>
  <c r="N304" i="4"/>
  <c r="N465" i="4"/>
  <c r="R557" i="4"/>
  <c r="N550" i="4"/>
  <c r="N656" i="4"/>
  <c r="N703" i="4"/>
  <c r="R21" i="4"/>
  <c r="N22" i="4"/>
  <c r="N31" i="4"/>
  <c r="N40" i="4"/>
  <c r="N61" i="4"/>
  <c r="N69" i="4"/>
  <c r="N77" i="4"/>
  <c r="N85" i="4"/>
  <c r="N93" i="4"/>
  <c r="N101" i="4"/>
  <c r="N109" i="4"/>
  <c r="N117" i="4"/>
  <c r="N125" i="4"/>
  <c r="N133" i="4"/>
  <c r="N141" i="4"/>
  <c r="N149" i="4"/>
  <c r="N157" i="4"/>
  <c r="N165" i="4"/>
  <c r="N173" i="4"/>
  <c r="N181" i="4"/>
  <c r="N189" i="4"/>
  <c r="N197" i="4"/>
  <c r="N205" i="4"/>
  <c r="N213" i="4"/>
  <c r="N221" i="4"/>
  <c r="N229" i="4"/>
  <c r="N237" i="4"/>
  <c r="N245" i="4"/>
  <c r="N253" i="4"/>
  <c r="N261" i="4"/>
  <c r="N269" i="4"/>
  <c r="N277" i="4"/>
  <c r="N285" i="4"/>
  <c r="N293" i="4"/>
  <c r="N301" i="4"/>
  <c r="N309" i="4"/>
  <c r="N317" i="4"/>
  <c r="N325" i="4"/>
  <c r="N333" i="4"/>
  <c r="N341" i="4"/>
  <c r="N349" i="4"/>
  <c r="N357" i="4"/>
  <c r="N365" i="4"/>
  <c r="N373" i="4"/>
  <c r="N381" i="4"/>
  <c r="N390" i="4"/>
  <c r="N403" i="4"/>
  <c r="N412" i="4"/>
  <c r="N423" i="4"/>
  <c r="R422" i="4"/>
  <c r="N434" i="4"/>
  <c r="N445" i="4"/>
  <c r="N453" i="4"/>
  <c r="N462" i="4"/>
  <c r="N477" i="4"/>
  <c r="N486" i="4"/>
  <c r="N488" i="4"/>
  <c r="N508" i="4"/>
  <c r="N544" i="4" s="1"/>
  <c r="R544" i="4"/>
  <c r="N575" i="4"/>
  <c r="N653" i="4"/>
  <c r="N672" i="4"/>
  <c r="N681" i="4"/>
  <c r="N691" i="4"/>
  <c r="N700" i="4"/>
  <c r="U404" i="4"/>
  <c r="U487" i="4"/>
  <c r="U561" i="4"/>
  <c r="U567" i="4"/>
  <c r="U707" i="4"/>
  <c r="AS50" i="4"/>
  <c r="AV50" i="4"/>
  <c r="AV56" i="4" s="1"/>
  <c r="AY50" i="4"/>
  <c r="AY56" i="4" s="1"/>
  <c r="I490" i="4"/>
  <c r="AP651" i="4"/>
  <c r="AP572" i="4" s="1"/>
  <c r="K61" i="4"/>
  <c r="L61" i="4" s="1"/>
  <c r="M61" i="4" s="1"/>
  <c r="K69" i="4"/>
  <c r="L69" i="4" s="1"/>
  <c r="M69" i="4" s="1"/>
  <c r="K104" i="4"/>
  <c r="L104" i="4" s="1"/>
  <c r="M104" i="4" s="1"/>
  <c r="K461" i="4"/>
  <c r="L461" i="4" s="1"/>
  <c r="M461" i="4" s="1"/>
  <c r="K703" i="4"/>
  <c r="L703" i="4" s="1"/>
  <c r="M703" i="4" s="1"/>
  <c r="AM432" i="4"/>
  <c r="AM651" i="4"/>
  <c r="AM572" i="4" s="1"/>
  <c r="AM697" i="4"/>
  <c r="AS404" i="4"/>
  <c r="AS487" i="4"/>
  <c r="AS567" i="4"/>
  <c r="AS707" i="4"/>
  <c r="AV42" i="4"/>
  <c r="AV404" i="4"/>
  <c r="AV487" i="4"/>
  <c r="AV707" i="4"/>
  <c r="AY42" i="4"/>
  <c r="AY404" i="4"/>
  <c r="AY487" i="4"/>
  <c r="AY567" i="4"/>
  <c r="AY707" i="4"/>
  <c r="K88" i="4"/>
  <c r="L88" i="4" s="1"/>
  <c r="M88" i="4" s="1"/>
  <c r="K96" i="4"/>
  <c r="L96" i="4" s="1"/>
  <c r="M96" i="4" s="1"/>
  <c r="K232" i="4"/>
  <c r="L232" i="4" s="1"/>
  <c r="M232" i="4" s="1"/>
  <c r="K240" i="4"/>
  <c r="L240" i="4" s="1"/>
  <c r="M240" i="4" s="1"/>
  <c r="K462" i="4"/>
  <c r="L462" i="4" s="1"/>
  <c r="M462" i="4" s="1"/>
  <c r="K656" i="4"/>
  <c r="L656" i="4" s="1"/>
  <c r="M656" i="4" s="1"/>
  <c r="N449" i="4"/>
  <c r="N458" i="4"/>
  <c r="R457" i="4"/>
  <c r="N466" i="4"/>
  <c r="N473" i="4"/>
  <c r="R472" i="4"/>
  <c r="N482" i="4"/>
  <c r="N494" i="4"/>
  <c r="R493" i="4"/>
  <c r="N551" i="4"/>
  <c r="N571" i="4"/>
  <c r="N648" i="4"/>
  <c r="N657" i="4"/>
  <c r="N677" i="4"/>
  <c r="N686" i="4"/>
  <c r="N687" i="4" s="1"/>
  <c r="R687" i="4"/>
  <c r="N695" i="4"/>
  <c r="N704" i="4"/>
  <c r="X394" i="4"/>
  <c r="AA675" i="4"/>
  <c r="AA683" i="4" s="1"/>
  <c r="AD457" i="4"/>
  <c r="AD444" i="4" s="1"/>
  <c r="AD472" i="4"/>
  <c r="AD493" i="4"/>
  <c r="AJ432" i="4"/>
  <c r="AJ651" i="4"/>
  <c r="AJ572" i="4" s="1"/>
  <c r="AJ697" i="4"/>
  <c r="AM422" i="4"/>
  <c r="AP404" i="4"/>
  <c r="AP487" i="4"/>
  <c r="AP561" i="4"/>
  <c r="AP567" i="4"/>
  <c r="AP707" i="4"/>
  <c r="AS42" i="4"/>
  <c r="AS437" i="4"/>
  <c r="AS436" i="4" s="1"/>
  <c r="AS479" i="4"/>
  <c r="AS490" i="4"/>
  <c r="AV32" i="4"/>
  <c r="AV437" i="4"/>
  <c r="AV436" i="4" s="1"/>
  <c r="AV479" i="4"/>
  <c r="AV490" i="4"/>
  <c r="AY32" i="4"/>
  <c r="AY437" i="4"/>
  <c r="AY436" i="4" s="1"/>
  <c r="AY479" i="4"/>
  <c r="K165" i="4"/>
  <c r="L165" i="4" s="1"/>
  <c r="M165" i="4" s="1"/>
  <c r="K173" i="4"/>
  <c r="L173" i="4" s="1"/>
  <c r="M173" i="4" s="1"/>
  <c r="K208" i="4"/>
  <c r="L208" i="4" s="1"/>
  <c r="M208" i="4" s="1"/>
  <c r="N459" i="4"/>
  <c r="N467" i="4"/>
  <c r="N474" i="4"/>
  <c r="N483" i="4"/>
  <c r="N495" i="4"/>
  <c r="N504" i="4"/>
  <c r="N499" i="4" s="1"/>
  <c r="N552" i="4"/>
  <c r="N564" i="4"/>
  <c r="R566" i="4"/>
  <c r="N573" i="4"/>
  <c r="N649" i="4"/>
  <c r="N658" i="4"/>
  <c r="N668" i="4"/>
  <c r="N669" i="4" s="1"/>
  <c r="R669" i="4"/>
  <c r="N678" i="4"/>
  <c r="N696" i="4"/>
  <c r="N705" i="4"/>
  <c r="U394" i="4"/>
  <c r="X487" i="4"/>
  <c r="X707" i="4"/>
  <c r="AA42" i="4"/>
  <c r="AA457" i="4"/>
  <c r="AA472" i="4"/>
  <c r="AA493" i="4"/>
  <c r="AD566" i="4"/>
  <c r="AG21" i="4"/>
  <c r="AG401" i="4"/>
  <c r="AG432" i="4"/>
  <c r="AG651" i="4"/>
  <c r="AG572" i="4" s="1"/>
  <c r="AG697" i="4"/>
  <c r="AJ422" i="4"/>
  <c r="AM404" i="4"/>
  <c r="AM487" i="4"/>
  <c r="AM567" i="4"/>
  <c r="AM707" i="4"/>
  <c r="AP42" i="4"/>
  <c r="AP437" i="4"/>
  <c r="AP436" i="4" s="1"/>
  <c r="AP479" i="4"/>
  <c r="AS32" i="4"/>
  <c r="AS415" i="4"/>
  <c r="AS557" i="4"/>
  <c r="AS675" i="4"/>
  <c r="AS683" i="4" s="1"/>
  <c r="AV415" i="4"/>
  <c r="AV557" i="4"/>
  <c r="AV675" i="4"/>
  <c r="AV683" i="4" s="1"/>
  <c r="AY415" i="4"/>
  <c r="AY557" i="4"/>
  <c r="AY675" i="4"/>
  <c r="AY683" i="4" s="1"/>
  <c r="K157" i="4"/>
  <c r="L157" i="4" s="1"/>
  <c r="M157" i="4" s="1"/>
  <c r="K192" i="4"/>
  <c r="L192" i="4" s="1"/>
  <c r="M192" i="4" s="1"/>
  <c r="K200" i="4"/>
  <c r="L200" i="4" s="1"/>
  <c r="M200" i="4" s="1"/>
  <c r="K296" i="4"/>
  <c r="J415" i="4"/>
  <c r="N475" i="4"/>
  <c r="N484" i="4"/>
  <c r="N556" i="4"/>
  <c r="N565" i="4"/>
  <c r="N650" i="4"/>
  <c r="N659" i="4"/>
  <c r="N679" i="4"/>
  <c r="N706" i="4"/>
  <c r="U21" i="4"/>
  <c r="U432" i="4"/>
  <c r="U651" i="4"/>
  <c r="U572" i="4" s="1"/>
  <c r="U697" i="4"/>
  <c r="X479" i="4"/>
  <c r="X490" i="4"/>
  <c r="AA32" i="4"/>
  <c r="AD697" i="4"/>
  <c r="AJ404" i="4"/>
  <c r="AJ487" i="4"/>
  <c r="AJ567" i="4"/>
  <c r="AJ707" i="4"/>
  <c r="AM42" i="4"/>
  <c r="AM425" i="4"/>
  <c r="AM437" i="4"/>
  <c r="AM436" i="4" s="1"/>
  <c r="AM479" i="4"/>
  <c r="AM490" i="4"/>
  <c r="AP32" i="4"/>
  <c r="AP415" i="4"/>
  <c r="AP557" i="4"/>
  <c r="AP675" i="4"/>
  <c r="AP683" i="4" s="1"/>
  <c r="AS394" i="4"/>
  <c r="AS397" i="4"/>
  <c r="AS457" i="4"/>
  <c r="AS472" i="4"/>
  <c r="AS493" i="4"/>
  <c r="AV17" i="4"/>
  <c r="AV394" i="4"/>
  <c r="AV397" i="4"/>
  <c r="AV457" i="4"/>
  <c r="AV472" i="4"/>
  <c r="AV493" i="4"/>
  <c r="AY17" i="4"/>
  <c r="AY394" i="4"/>
  <c r="AY397" i="4"/>
  <c r="AY457" i="4"/>
  <c r="AY472" i="4"/>
  <c r="AY493" i="4"/>
  <c r="I17" i="4"/>
  <c r="K261" i="4"/>
  <c r="J457" i="4"/>
  <c r="N461" i="4"/>
  <c r="N469" i="4"/>
  <c r="N476" i="4"/>
  <c r="N485" i="4"/>
  <c r="N574" i="4"/>
  <c r="R651" i="4"/>
  <c r="R572" i="4" s="1"/>
  <c r="N652" i="4"/>
  <c r="N660" i="4"/>
  <c r="N680" i="4"/>
  <c r="N690" i="4"/>
  <c r="R697" i="4"/>
  <c r="U422" i="4"/>
  <c r="X557" i="4"/>
  <c r="X675" i="4"/>
  <c r="X683" i="4" s="1"/>
  <c r="AA394" i="4"/>
  <c r="AD401" i="4"/>
  <c r="AD432" i="4"/>
  <c r="AD651" i="4"/>
  <c r="AD572" i="4" s="1"/>
  <c r="AG404" i="4"/>
  <c r="AG487" i="4"/>
  <c r="AG561" i="4"/>
  <c r="AG567" i="4"/>
  <c r="AG707" i="4"/>
  <c r="AJ42" i="4"/>
  <c r="AJ425" i="4"/>
  <c r="AJ437" i="4"/>
  <c r="AJ436" i="4" s="1"/>
  <c r="AJ479" i="4"/>
  <c r="AJ490" i="4"/>
  <c r="AM32" i="4"/>
  <c r="AM415" i="4"/>
  <c r="AM557" i="4"/>
  <c r="AM675" i="4"/>
  <c r="AM683" i="4" s="1"/>
  <c r="AP394" i="4"/>
  <c r="AP457" i="4"/>
  <c r="AP472" i="4"/>
  <c r="AP493" i="4"/>
  <c r="K272" i="4"/>
  <c r="K280" i="4"/>
  <c r="K488" i="4"/>
  <c r="L488" i="4" s="1"/>
  <c r="M488" i="4" s="1"/>
  <c r="I404" i="4"/>
  <c r="N59" i="4"/>
  <c r="X415" i="4"/>
  <c r="X457" i="4"/>
  <c r="X472" i="4"/>
  <c r="X493" i="4"/>
  <c r="AA17" i="4"/>
  <c r="AA401" i="4"/>
  <c r="AA432" i="4"/>
  <c r="AA651" i="4"/>
  <c r="AA572" i="4" s="1"/>
  <c r="AA697" i="4"/>
  <c r="AD422" i="4"/>
  <c r="AD707" i="4"/>
  <c r="AG42" i="4"/>
  <c r="AG425" i="4"/>
  <c r="AG437" i="4"/>
  <c r="AG436" i="4" s="1"/>
  <c r="AG479" i="4"/>
  <c r="AG490" i="4"/>
  <c r="AJ32" i="4"/>
  <c r="AJ415" i="4"/>
  <c r="AJ557" i="4"/>
  <c r="AJ675" i="4"/>
  <c r="AJ683" i="4" s="1"/>
  <c r="AM394" i="4"/>
  <c r="AM397" i="4"/>
  <c r="AM457" i="4"/>
  <c r="AM472" i="4"/>
  <c r="AM493" i="4"/>
  <c r="AP17" i="4"/>
  <c r="AP566" i="4"/>
  <c r="AS419" i="4"/>
  <c r="AS442" i="4"/>
  <c r="AV21" i="4"/>
  <c r="AV419" i="4"/>
  <c r="AV442" i="4"/>
  <c r="AY21" i="4"/>
  <c r="AY419" i="4"/>
  <c r="AY442" i="4"/>
  <c r="K93" i="4"/>
  <c r="L93" i="4" s="1"/>
  <c r="M93" i="4" s="1"/>
  <c r="K309" i="4"/>
  <c r="K317" i="4"/>
  <c r="K467" i="4"/>
  <c r="L467" i="4" s="1"/>
  <c r="M467" i="4" s="1"/>
  <c r="J442" i="4"/>
  <c r="N354" i="4"/>
  <c r="X17" i="4"/>
  <c r="N18" i="4"/>
  <c r="J404" i="4"/>
  <c r="K413" i="4"/>
  <c r="L413" i="4" s="1"/>
  <c r="M413" i="4" s="1"/>
  <c r="K459" i="4"/>
  <c r="L459" i="4" s="1"/>
  <c r="M459" i="4" s="1"/>
  <c r="K451" i="4"/>
  <c r="L451" i="4" s="1"/>
  <c r="M451" i="4" s="1"/>
  <c r="K445" i="4"/>
  <c r="L445" i="4" s="1"/>
  <c r="M445" i="4" s="1"/>
  <c r="J437" i="4"/>
  <c r="J436" i="4" s="1"/>
  <c r="K423" i="4"/>
  <c r="L423" i="4" s="1"/>
  <c r="M423" i="4" s="1"/>
  <c r="K416" i="4"/>
  <c r="L416" i="4" s="1"/>
  <c r="M416" i="4" s="1"/>
  <c r="K556" i="4"/>
  <c r="L556" i="4" s="1"/>
  <c r="M556" i="4" s="1"/>
  <c r="J397" i="4"/>
  <c r="AP50" i="4"/>
  <c r="K48" i="4"/>
  <c r="L48" i="4" s="1"/>
  <c r="M48" i="4" s="1"/>
  <c r="AP45" i="4"/>
  <c r="J17" i="4"/>
  <c r="J493" i="4"/>
  <c r="J487" i="4"/>
  <c r="J479" i="4"/>
  <c r="K484" i="4"/>
  <c r="L484" i="4" s="1"/>
  <c r="M484" i="4" s="1"/>
  <c r="K421" i="4"/>
  <c r="L421" i="4" s="1"/>
  <c r="M421" i="4" s="1"/>
  <c r="K53" i="4"/>
  <c r="L53" i="4" s="1"/>
  <c r="M53" i="4" s="1"/>
  <c r="AM50" i="4"/>
  <c r="N667" i="4"/>
  <c r="K664" i="4"/>
  <c r="L664" i="4" s="1"/>
  <c r="M664" i="4" s="1"/>
  <c r="K702" i="4"/>
  <c r="L702" i="4" s="1"/>
  <c r="M702" i="4" s="1"/>
  <c r="K31" i="4"/>
  <c r="L31" i="4" s="1"/>
  <c r="M31" i="4" s="1"/>
  <c r="X407" i="4"/>
  <c r="X404" i="4" s="1"/>
  <c r="AA45" i="4"/>
  <c r="K60" i="4"/>
  <c r="L60" i="4" s="1"/>
  <c r="M60" i="4" s="1"/>
  <c r="K68" i="4"/>
  <c r="L68" i="4" s="1"/>
  <c r="M68" i="4" s="1"/>
  <c r="K76" i="4"/>
  <c r="L76" i="4" s="1"/>
  <c r="M76" i="4" s="1"/>
  <c r="K84" i="4"/>
  <c r="L84" i="4" s="1"/>
  <c r="M84" i="4" s="1"/>
  <c r="K92" i="4"/>
  <c r="L92" i="4" s="1"/>
  <c r="M92" i="4" s="1"/>
  <c r="K100" i="4"/>
  <c r="L100" i="4" s="1"/>
  <c r="M100" i="4" s="1"/>
  <c r="K108" i="4"/>
  <c r="L108" i="4" s="1"/>
  <c r="M108" i="4" s="1"/>
  <c r="K116" i="4"/>
  <c r="L116" i="4" s="1"/>
  <c r="M116" i="4" s="1"/>
  <c r="K124" i="4"/>
  <c r="L124" i="4" s="1"/>
  <c r="M124" i="4" s="1"/>
  <c r="K132" i="4"/>
  <c r="L132" i="4" s="1"/>
  <c r="M132" i="4" s="1"/>
  <c r="K140" i="4"/>
  <c r="L140" i="4" s="1"/>
  <c r="M140" i="4" s="1"/>
  <c r="K148" i="4"/>
  <c r="L148" i="4" s="1"/>
  <c r="M148" i="4" s="1"/>
  <c r="K156" i="4"/>
  <c r="L156" i="4" s="1"/>
  <c r="M156" i="4" s="1"/>
  <c r="K164" i="4"/>
  <c r="L164" i="4" s="1"/>
  <c r="M164" i="4" s="1"/>
  <c r="K172" i="4"/>
  <c r="L172" i="4" s="1"/>
  <c r="M172" i="4" s="1"/>
  <c r="K180" i="4"/>
  <c r="L180" i="4" s="1"/>
  <c r="M180" i="4" s="1"/>
  <c r="K188" i="4"/>
  <c r="L188" i="4" s="1"/>
  <c r="M188" i="4" s="1"/>
  <c r="K196" i="4"/>
  <c r="L196" i="4" s="1"/>
  <c r="M196" i="4" s="1"/>
  <c r="K204" i="4"/>
  <c r="L204" i="4" s="1"/>
  <c r="M204" i="4" s="1"/>
  <c r="K212" i="4"/>
  <c r="L212" i="4" s="1"/>
  <c r="M212" i="4" s="1"/>
  <c r="K220" i="4"/>
  <c r="L220" i="4" s="1"/>
  <c r="M220" i="4" s="1"/>
  <c r="K228" i="4"/>
  <c r="L228" i="4" s="1"/>
  <c r="M228" i="4" s="1"/>
  <c r="K236" i="4"/>
  <c r="L236" i="4" s="1"/>
  <c r="M236" i="4" s="1"/>
  <c r="K244" i="4"/>
  <c r="L244" i="4" s="1"/>
  <c r="M244" i="4" s="1"/>
  <c r="K252" i="4"/>
  <c r="L252" i="4" s="1"/>
  <c r="M252" i="4" s="1"/>
  <c r="K260" i="4"/>
  <c r="K268" i="4"/>
  <c r="K276" i="4"/>
  <c r="K284" i="4"/>
  <c r="L284" i="4" s="1"/>
  <c r="M284" i="4" s="1"/>
  <c r="K292" i="4"/>
  <c r="K300" i="4"/>
  <c r="K308" i="4"/>
  <c r="K316" i="4"/>
  <c r="K324" i="4"/>
  <c r="K332" i="4"/>
  <c r="K340" i="4"/>
  <c r="L340" i="4" s="1"/>
  <c r="M340" i="4" s="1"/>
  <c r="K348" i="4"/>
  <c r="K356" i="4"/>
  <c r="L356" i="4" s="1"/>
  <c r="M356" i="4" s="1"/>
  <c r="K364" i="4"/>
  <c r="L364" i="4" s="1"/>
  <c r="M364" i="4" s="1"/>
  <c r="K372" i="4"/>
  <c r="L372" i="4" s="1"/>
  <c r="M372" i="4" s="1"/>
  <c r="K380" i="4"/>
  <c r="L380" i="4" s="1"/>
  <c r="M380" i="4" s="1"/>
  <c r="K388" i="4"/>
  <c r="L388" i="4" s="1"/>
  <c r="M388" i="4" s="1"/>
  <c r="K458" i="4"/>
  <c r="L458" i="4" s="1"/>
  <c r="M458" i="4" s="1"/>
  <c r="K466" i="4"/>
  <c r="L466" i="4" s="1"/>
  <c r="M466" i="4" s="1"/>
  <c r="K435" i="4"/>
  <c r="L435" i="4" s="1"/>
  <c r="M435" i="4" s="1"/>
  <c r="K443" i="4"/>
  <c r="L443" i="4" s="1"/>
  <c r="M443" i="4" s="1"/>
  <c r="K412" i="4"/>
  <c r="L412" i="4" s="1"/>
  <c r="M412" i="4" s="1"/>
  <c r="K701" i="4"/>
  <c r="L701" i="4" s="1"/>
  <c r="M701" i="4" s="1"/>
  <c r="K450" i="4"/>
  <c r="L450" i="4" s="1"/>
  <c r="M450" i="4" s="1"/>
  <c r="X420" i="4"/>
  <c r="X419" i="4" s="1"/>
  <c r="K672" i="4"/>
  <c r="L672" i="4" s="1"/>
  <c r="M672" i="4" s="1"/>
  <c r="K680" i="4"/>
  <c r="L680" i="4" s="1"/>
  <c r="M680" i="4" s="1"/>
  <c r="K690" i="4"/>
  <c r="L690" i="4" s="1"/>
  <c r="M690" i="4" s="1"/>
  <c r="K692" i="4"/>
  <c r="L692" i="4" s="1"/>
  <c r="M692" i="4" s="1"/>
  <c r="K573" i="4"/>
  <c r="L573" i="4" s="1"/>
  <c r="M573" i="4" s="1"/>
  <c r="K649" i="4"/>
  <c r="L649" i="4" s="1"/>
  <c r="M649" i="4" s="1"/>
  <c r="K657" i="4"/>
  <c r="L657" i="4" s="1"/>
  <c r="M657" i="4" s="1"/>
  <c r="K706" i="4"/>
  <c r="L706" i="4" s="1"/>
  <c r="M706" i="4" s="1"/>
  <c r="K478" i="4"/>
  <c r="L478" i="4" s="1"/>
  <c r="M478" i="4" s="1"/>
  <c r="K486" i="4"/>
  <c r="L486" i="4" s="1"/>
  <c r="M486" i="4" s="1"/>
  <c r="K59" i="4"/>
  <c r="L59" i="4" s="1"/>
  <c r="M59" i="4" s="1"/>
  <c r="K67" i="4"/>
  <c r="L67" i="4" s="1"/>
  <c r="M67" i="4" s="1"/>
  <c r="K75" i="4"/>
  <c r="L75" i="4" s="1"/>
  <c r="M75" i="4" s="1"/>
  <c r="K83" i="4"/>
  <c r="L83" i="4" s="1"/>
  <c r="M83" i="4" s="1"/>
  <c r="K91" i="4"/>
  <c r="L91" i="4" s="1"/>
  <c r="M91" i="4" s="1"/>
  <c r="K99" i="4"/>
  <c r="L99" i="4" s="1"/>
  <c r="M99" i="4" s="1"/>
  <c r="K107" i="4"/>
  <c r="L107" i="4" s="1"/>
  <c r="M107" i="4" s="1"/>
  <c r="K115" i="4"/>
  <c r="L115" i="4" s="1"/>
  <c r="M115" i="4" s="1"/>
  <c r="K123" i="4"/>
  <c r="L123" i="4" s="1"/>
  <c r="M123" i="4" s="1"/>
  <c r="K131" i="4"/>
  <c r="L131" i="4" s="1"/>
  <c r="M131" i="4" s="1"/>
  <c r="K139" i="4"/>
  <c r="L139" i="4" s="1"/>
  <c r="M139" i="4" s="1"/>
  <c r="K147" i="4"/>
  <c r="L147" i="4" s="1"/>
  <c r="M147" i="4" s="1"/>
  <c r="K155" i="4"/>
  <c r="L155" i="4" s="1"/>
  <c r="M155" i="4" s="1"/>
  <c r="K163" i="4"/>
  <c r="L163" i="4" s="1"/>
  <c r="M163" i="4" s="1"/>
  <c r="K171" i="4"/>
  <c r="L171" i="4" s="1"/>
  <c r="M171" i="4" s="1"/>
  <c r="K179" i="4"/>
  <c r="L179" i="4" s="1"/>
  <c r="M179" i="4" s="1"/>
  <c r="K187" i="4"/>
  <c r="L187" i="4" s="1"/>
  <c r="M187" i="4" s="1"/>
  <c r="K195" i="4"/>
  <c r="L195" i="4" s="1"/>
  <c r="M195" i="4" s="1"/>
  <c r="K203" i="4"/>
  <c r="L203" i="4" s="1"/>
  <c r="M203" i="4" s="1"/>
  <c r="K211" i="4"/>
  <c r="L211" i="4" s="1"/>
  <c r="M211" i="4" s="1"/>
  <c r="K219" i="4"/>
  <c r="L219" i="4" s="1"/>
  <c r="M219" i="4" s="1"/>
  <c r="K227" i="4"/>
  <c r="L227" i="4" s="1"/>
  <c r="M227" i="4" s="1"/>
  <c r="K235" i="4"/>
  <c r="L235" i="4" s="1"/>
  <c r="M235" i="4" s="1"/>
  <c r="K243" i="4"/>
  <c r="L243" i="4" s="1"/>
  <c r="M243" i="4" s="1"/>
  <c r="K251" i="4"/>
  <c r="L251" i="4" s="1"/>
  <c r="M251" i="4" s="1"/>
  <c r="K259" i="4"/>
  <c r="K267" i="4"/>
  <c r="K275" i="4"/>
  <c r="K283" i="4"/>
  <c r="K291" i="4"/>
  <c r="L291" i="4" s="1"/>
  <c r="M291" i="4" s="1"/>
  <c r="K299" i="4"/>
  <c r="K307" i="4"/>
  <c r="K315" i="4"/>
  <c r="K323" i="4"/>
  <c r="K331" i="4"/>
  <c r="K339" i="4"/>
  <c r="K347" i="4"/>
  <c r="L347" i="4" s="1"/>
  <c r="M347" i="4" s="1"/>
  <c r="K355" i="4"/>
  <c r="L355" i="4" s="1"/>
  <c r="M355" i="4" s="1"/>
  <c r="K363" i="4"/>
  <c r="L363" i="4" s="1"/>
  <c r="M363" i="4" s="1"/>
  <c r="K371" i="4"/>
  <c r="L371" i="4" s="1"/>
  <c r="M371" i="4" s="1"/>
  <c r="K379" i="4"/>
  <c r="L379" i="4" s="1"/>
  <c r="M379" i="4" s="1"/>
  <c r="K387" i="4"/>
  <c r="L387" i="4" s="1"/>
  <c r="M387" i="4" s="1"/>
  <c r="K420" i="4"/>
  <c r="L420" i="4" s="1"/>
  <c r="M420" i="4" s="1"/>
  <c r="K35" i="4"/>
  <c r="L35" i="4" s="1"/>
  <c r="M35" i="4" s="1"/>
  <c r="K407" i="4"/>
  <c r="L407" i="4" s="1"/>
  <c r="M407" i="4" s="1"/>
  <c r="K453" i="4"/>
  <c r="L453" i="4" s="1"/>
  <c r="M453" i="4" s="1"/>
  <c r="K399" i="4"/>
  <c r="L399" i="4" s="1"/>
  <c r="M399" i="4" s="1"/>
  <c r="K54" i="4"/>
  <c r="L54" i="4" s="1"/>
  <c r="M54" i="4" s="1"/>
  <c r="AJ50" i="4"/>
  <c r="AJ45" i="4"/>
  <c r="AG50" i="4"/>
  <c r="AG45" i="4"/>
  <c r="AD50" i="4"/>
  <c r="AD45" i="4"/>
  <c r="K676" i="4"/>
  <c r="L676" i="4" s="1"/>
  <c r="M676" i="4" s="1"/>
  <c r="AA50" i="4"/>
  <c r="N33" i="4"/>
  <c r="K62" i="4"/>
  <c r="L62" i="4" s="1"/>
  <c r="M62" i="4" s="1"/>
  <c r="K70" i="4"/>
  <c r="L70" i="4" s="1"/>
  <c r="M70" i="4" s="1"/>
  <c r="K78" i="4"/>
  <c r="L78" i="4" s="1"/>
  <c r="M78" i="4" s="1"/>
  <c r="K86" i="4"/>
  <c r="L86" i="4" s="1"/>
  <c r="M86" i="4" s="1"/>
  <c r="K94" i="4"/>
  <c r="L94" i="4" s="1"/>
  <c r="M94" i="4" s="1"/>
  <c r="K102" i="4"/>
  <c r="L102" i="4" s="1"/>
  <c r="M102" i="4" s="1"/>
  <c r="K110" i="4"/>
  <c r="L110" i="4" s="1"/>
  <c r="M110" i="4" s="1"/>
  <c r="K118" i="4"/>
  <c r="L118" i="4" s="1"/>
  <c r="M118" i="4" s="1"/>
  <c r="K126" i="4"/>
  <c r="L126" i="4" s="1"/>
  <c r="M126" i="4" s="1"/>
  <c r="K134" i="4"/>
  <c r="L134" i="4" s="1"/>
  <c r="M134" i="4" s="1"/>
  <c r="K142" i="4"/>
  <c r="L142" i="4" s="1"/>
  <c r="M142" i="4" s="1"/>
  <c r="K150" i="4"/>
  <c r="L150" i="4" s="1"/>
  <c r="M150" i="4" s="1"/>
  <c r="K158" i="4"/>
  <c r="L158" i="4" s="1"/>
  <c r="M158" i="4" s="1"/>
  <c r="K166" i="4"/>
  <c r="L166" i="4" s="1"/>
  <c r="M166" i="4" s="1"/>
  <c r="K174" i="4"/>
  <c r="L174" i="4" s="1"/>
  <c r="M174" i="4" s="1"/>
  <c r="K182" i="4"/>
  <c r="L182" i="4" s="1"/>
  <c r="M182" i="4" s="1"/>
  <c r="K190" i="4"/>
  <c r="L190" i="4" s="1"/>
  <c r="M190" i="4" s="1"/>
  <c r="K198" i="4"/>
  <c r="L198" i="4" s="1"/>
  <c r="M198" i="4" s="1"/>
  <c r="K206" i="4"/>
  <c r="L206" i="4" s="1"/>
  <c r="M206" i="4" s="1"/>
  <c r="K214" i="4"/>
  <c r="L214" i="4" s="1"/>
  <c r="M214" i="4" s="1"/>
  <c r="K222" i="4"/>
  <c r="L222" i="4" s="1"/>
  <c r="M222" i="4" s="1"/>
  <c r="K230" i="4"/>
  <c r="L230" i="4" s="1"/>
  <c r="M230" i="4" s="1"/>
  <c r="K238" i="4"/>
  <c r="L238" i="4" s="1"/>
  <c r="M238" i="4" s="1"/>
  <c r="K246" i="4"/>
  <c r="L246" i="4" s="1"/>
  <c r="M246" i="4" s="1"/>
  <c r="K254" i="4"/>
  <c r="L254" i="4" s="1"/>
  <c r="M254" i="4" s="1"/>
  <c r="K262" i="4"/>
  <c r="K270" i="4"/>
  <c r="L270" i="4" s="1"/>
  <c r="M270" i="4" s="1"/>
  <c r="K278" i="4"/>
  <c r="K286" i="4"/>
  <c r="K294" i="4"/>
  <c r="K302" i="4"/>
  <c r="K310" i="4"/>
  <c r="K318" i="4"/>
  <c r="K326" i="4"/>
  <c r="L326" i="4" s="1"/>
  <c r="M326" i="4" s="1"/>
  <c r="K334" i="4"/>
  <c r="K342" i="4"/>
  <c r="K350" i="4"/>
  <c r="K358" i="4"/>
  <c r="L358" i="4" s="1"/>
  <c r="M358" i="4" s="1"/>
  <c r="K366" i="4"/>
  <c r="L366" i="4" s="1"/>
  <c r="M366" i="4" s="1"/>
  <c r="K374" i="4"/>
  <c r="L374" i="4" s="1"/>
  <c r="M374" i="4" s="1"/>
  <c r="K382" i="4"/>
  <c r="L382" i="4" s="1"/>
  <c r="M382" i="4" s="1"/>
  <c r="K402" i="4"/>
  <c r="L402" i="4" s="1"/>
  <c r="M402" i="4" s="1"/>
  <c r="K410" i="4"/>
  <c r="L410" i="4" s="1"/>
  <c r="M410" i="4" s="1"/>
  <c r="K418" i="4"/>
  <c r="L418" i="4" s="1"/>
  <c r="M418" i="4" s="1"/>
  <c r="K426" i="4"/>
  <c r="L426" i="4" s="1"/>
  <c r="M426" i="4" s="1"/>
  <c r="K433" i="4"/>
  <c r="L433" i="4" s="1"/>
  <c r="M433" i="4" s="1"/>
  <c r="K441" i="4"/>
  <c r="L441" i="4" s="1"/>
  <c r="M441" i="4" s="1"/>
  <c r="K448" i="4"/>
  <c r="L448" i="4" s="1"/>
  <c r="M448" i="4" s="1"/>
  <c r="K456" i="4"/>
  <c r="L456" i="4" s="1"/>
  <c r="M456" i="4" s="1"/>
  <c r="K464" i="4"/>
  <c r="L464" i="4" s="1"/>
  <c r="M464" i="4" s="1"/>
  <c r="K658" i="4"/>
  <c r="L658" i="4" s="1"/>
  <c r="M658" i="4" s="1"/>
  <c r="K691" i="4"/>
  <c r="L691" i="4" s="1"/>
  <c r="M691" i="4" s="1"/>
  <c r="N506" i="4"/>
  <c r="N562" i="4"/>
  <c r="O568" i="4"/>
  <c r="O668" i="4"/>
  <c r="O669" i="4" s="1"/>
  <c r="N684" i="4"/>
  <c r="N708" i="4"/>
  <c r="K29" i="4"/>
  <c r="L29" i="4" s="1"/>
  <c r="M29" i="4" s="1"/>
  <c r="K63" i="4"/>
  <c r="L63" i="4" s="1"/>
  <c r="M63" i="4" s="1"/>
  <c r="K71" i="4"/>
  <c r="L71" i="4" s="1"/>
  <c r="M71" i="4" s="1"/>
  <c r="K79" i="4"/>
  <c r="L79" i="4" s="1"/>
  <c r="M79" i="4" s="1"/>
  <c r="K87" i="4"/>
  <c r="L87" i="4" s="1"/>
  <c r="M87" i="4" s="1"/>
  <c r="K95" i="4"/>
  <c r="L95" i="4" s="1"/>
  <c r="M95" i="4" s="1"/>
  <c r="K103" i="4"/>
  <c r="L103" i="4" s="1"/>
  <c r="M103" i="4" s="1"/>
  <c r="K111" i="4"/>
  <c r="L111" i="4" s="1"/>
  <c r="M111" i="4" s="1"/>
  <c r="K119" i="4"/>
  <c r="L119" i="4" s="1"/>
  <c r="M119" i="4" s="1"/>
  <c r="K127" i="4"/>
  <c r="L127" i="4" s="1"/>
  <c r="M127" i="4" s="1"/>
  <c r="K135" i="4"/>
  <c r="L135" i="4" s="1"/>
  <c r="M135" i="4" s="1"/>
  <c r="K143" i="4"/>
  <c r="L143" i="4" s="1"/>
  <c r="M143" i="4" s="1"/>
  <c r="K151" i="4"/>
  <c r="L151" i="4" s="1"/>
  <c r="M151" i="4" s="1"/>
  <c r="K159" i="4"/>
  <c r="L159" i="4" s="1"/>
  <c r="M159" i="4" s="1"/>
  <c r="K167" i="4"/>
  <c r="L167" i="4" s="1"/>
  <c r="M167" i="4" s="1"/>
  <c r="K175" i="4"/>
  <c r="L175" i="4" s="1"/>
  <c r="M175" i="4" s="1"/>
  <c r="K183" i="4"/>
  <c r="L183" i="4" s="1"/>
  <c r="M183" i="4" s="1"/>
  <c r="K191" i="4"/>
  <c r="L191" i="4" s="1"/>
  <c r="M191" i="4" s="1"/>
  <c r="K199" i="4"/>
  <c r="L199" i="4" s="1"/>
  <c r="M199" i="4" s="1"/>
  <c r="K207" i="4"/>
  <c r="L207" i="4" s="1"/>
  <c r="M207" i="4" s="1"/>
  <c r="K215" i="4"/>
  <c r="L215" i="4" s="1"/>
  <c r="M215" i="4" s="1"/>
  <c r="K223" i="4"/>
  <c r="L223" i="4" s="1"/>
  <c r="M223" i="4" s="1"/>
  <c r="K231" i="4"/>
  <c r="L231" i="4" s="1"/>
  <c r="M231" i="4" s="1"/>
  <c r="K239" i="4"/>
  <c r="L239" i="4" s="1"/>
  <c r="M239" i="4" s="1"/>
  <c r="K247" i="4"/>
  <c r="L247" i="4" s="1"/>
  <c r="M247" i="4" s="1"/>
  <c r="K255" i="4"/>
  <c r="L255" i="4" s="1"/>
  <c r="M255" i="4" s="1"/>
  <c r="K263" i="4"/>
  <c r="L263" i="4" s="1"/>
  <c r="M263" i="4" s="1"/>
  <c r="K271" i="4"/>
  <c r="K279" i="4"/>
  <c r="K287" i="4"/>
  <c r="K295" i="4"/>
  <c r="K303" i="4"/>
  <c r="K311" i="4"/>
  <c r="K319" i="4"/>
  <c r="L319" i="4" s="1"/>
  <c r="M319" i="4" s="1"/>
  <c r="K327" i="4"/>
  <c r="K335" i="4"/>
  <c r="K343" i="4"/>
  <c r="K351" i="4"/>
  <c r="K359" i="4"/>
  <c r="L359" i="4" s="1"/>
  <c r="M359" i="4" s="1"/>
  <c r="K367" i="4"/>
  <c r="L367" i="4" s="1"/>
  <c r="M367" i="4" s="1"/>
  <c r="K375" i="4"/>
  <c r="L375" i="4" s="1"/>
  <c r="M375" i="4" s="1"/>
  <c r="K383" i="4"/>
  <c r="L383" i="4" s="1"/>
  <c r="M383" i="4" s="1"/>
  <c r="K392" i="4"/>
  <c r="L392" i="4" s="1"/>
  <c r="M392" i="4" s="1"/>
  <c r="K403" i="4"/>
  <c r="L403" i="4" s="1"/>
  <c r="M403" i="4" s="1"/>
  <c r="K411" i="4"/>
  <c r="L411" i="4" s="1"/>
  <c r="M411" i="4" s="1"/>
  <c r="K427" i="4"/>
  <c r="L427" i="4" s="1"/>
  <c r="M427" i="4" s="1"/>
  <c r="K434" i="4"/>
  <c r="L434" i="4" s="1"/>
  <c r="M434" i="4" s="1"/>
  <c r="K449" i="4"/>
  <c r="L449" i="4" s="1"/>
  <c r="M449" i="4" s="1"/>
  <c r="K465" i="4"/>
  <c r="L465" i="4" s="1"/>
  <c r="M465" i="4" s="1"/>
  <c r="K494" i="4"/>
  <c r="L494" i="4" s="1"/>
  <c r="M494" i="4" s="1"/>
  <c r="K550" i="4"/>
  <c r="L550" i="4" s="1"/>
  <c r="M550" i="4" s="1"/>
  <c r="K74" i="4"/>
  <c r="L74" i="4" s="1"/>
  <c r="M74" i="4" s="1"/>
  <c r="K138" i="4"/>
  <c r="L138" i="4" s="1"/>
  <c r="M138" i="4" s="1"/>
  <c r="K154" i="4"/>
  <c r="L154" i="4" s="1"/>
  <c r="M154" i="4" s="1"/>
  <c r="K170" i="4"/>
  <c r="L170" i="4" s="1"/>
  <c r="M170" i="4" s="1"/>
  <c r="K186" i="4"/>
  <c r="L186" i="4" s="1"/>
  <c r="M186" i="4" s="1"/>
  <c r="K202" i="4"/>
  <c r="L202" i="4" s="1"/>
  <c r="M202" i="4" s="1"/>
  <c r="K218" i="4"/>
  <c r="L218" i="4" s="1"/>
  <c r="M218" i="4" s="1"/>
  <c r="K234" i="4"/>
  <c r="L234" i="4" s="1"/>
  <c r="M234" i="4" s="1"/>
  <c r="K250" i="4"/>
  <c r="L250" i="4" s="1"/>
  <c r="M250" i="4" s="1"/>
  <c r="K266" i="4"/>
  <c r="K282" i="4"/>
  <c r="K298" i="4"/>
  <c r="L298" i="4" s="1"/>
  <c r="M298" i="4" s="1"/>
  <c r="K314" i="4"/>
  <c r="K330" i="4"/>
  <c r="K370" i="4"/>
  <c r="L370" i="4" s="1"/>
  <c r="M370" i="4" s="1"/>
  <c r="K480" i="4"/>
  <c r="K495" i="4"/>
  <c r="L495" i="4" s="1"/>
  <c r="M495" i="4" s="1"/>
  <c r="K551" i="4"/>
  <c r="L551" i="4" s="1"/>
  <c r="M551" i="4" s="1"/>
  <c r="K560" i="4"/>
  <c r="L560" i="4" s="1"/>
  <c r="M560" i="4" s="1"/>
  <c r="K694" i="4"/>
  <c r="L694" i="4" s="1"/>
  <c r="M694" i="4" s="1"/>
  <c r="K37" i="4"/>
  <c r="L37" i="4" s="1"/>
  <c r="M37" i="4" s="1"/>
  <c r="K49" i="4"/>
  <c r="L49" i="4" s="1"/>
  <c r="M49" i="4" s="1"/>
  <c r="K473" i="4"/>
  <c r="K481" i="4"/>
  <c r="L481" i="4" s="1"/>
  <c r="M481" i="4" s="1"/>
  <c r="K504" i="4"/>
  <c r="L504" i="4" s="1"/>
  <c r="M504" i="4" s="1"/>
  <c r="K569" i="4"/>
  <c r="L569" i="4" s="1"/>
  <c r="M569" i="4" s="1"/>
  <c r="K576" i="4"/>
  <c r="L576" i="4" s="1"/>
  <c r="M576" i="4" s="1"/>
  <c r="K653" i="4"/>
  <c r="L653" i="4" s="1"/>
  <c r="M653" i="4" s="1"/>
  <c r="K677" i="4"/>
  <c r="L677" i="4" s="1"/>
  <c r="M677" i="4" s="1"/>
  <c r="O466" i="4"/>
  <c r="N663" i="4"/>
  <c r="N671" i="4"/>
  <c r="K474" i="4"/>
  <c r="L474" i="4" s="1"/>
  <c r="M474" i="4" s="1"/>
  <c r="K482" i="4"/>
  <c r="L482" i="4" s="1"/>
  <c r="M482" i="4" s="1"/>
  <c r="K489" i="4"/>
  <c r="L489" i="4" s="1"/>
  <c r="M489" i="4" s="1"/>
  <c r="K570" i="4"/>
  <c r="L570" i="4" s="1"/>
  <c r="M570" i="4" s="1"/>
  <c r="K577" i="4"/>
  <c r="L577" i="4" s="1"/>
  <c r="M577" i="4" s="1"/>
  <c r="K654" i="4"/>
  <c r="L654" i="4" s="1"/>
  <c r="M654" i="4" s="1"/>
  <c r="K678" i="4"/>
  <c r="L678" i="4" s="1"/>
  <c r="M678" i="4" s="1"/>
  <c r="K710" i="4"/>
  <c r="L710" i="4" s="1"/>
  <c r="M710" i="4" s="1"/>
  <c r="O700" i="4"/>
  <c r="N58" i="4"/>
  <c r="N395" i="4"/>
  <c r="K47" i="4"/>
  <c r="L47" i="4" s="1"/>
  <c r="M47" i="4" s="1"/>
  <c r="K55" i="4"/>
  <c r="L55" i="4" s="1"/>
  <c r="M55" i="4" s="1"/>
  <c r="O31" i="4"/>
  <c r="N507" i="4"/>
  <c r="N563" i="4"/>
  <c r="N685" i="4"/>
  <c r="N709" i="4"/>
  <c r="K30" i="4"/>
  <c r="L30" i="4" s="1"/>
  <c r="M30" i="4" s="1"/>
  <c r="K564" i="4"/>
  <c r="L564" i="4" s="1"/>
  <c r="M564" i="4" s="1"/>
  <c r="N670" i="4"/>
  <c r="N662" i="4"/>
  <c r="O371" i="4"/>
  <c r="N34" i="4"/>
  <c r="O388" i="4"/>
  <c r="O467" i="4"/>
  <c r="N471" i="4"/>
  <c r="N558" i="4"/>
  <c r="O664" i="4"/>
  <c r="O665" i="4" s="1"/>
  <c r="O672" i="4"/>
  <c r="K39" i="4"/>
  <c r="L39" i="4" s="1"/>
  <c r="M39" i="4" s="1"/>
  <c r="K51" i="4"/>
  <c r="L51" i="4" s="1"/>
  <c r="M51" i="4" s="1"/>
  <c r="O363" i="4"/>
  <c r="O379" i="4"/>
  <c r="O357" i="4"/>
  <c r="O365" i="4"/>
  <c r="O373" i="4"/>
  <c r="O381" i="4"/>
  <c r="O390" i="4"/>
  <c r="N549" i="4"/>
  <c r="O573" i="4"/>
  <c r="O649" i="4"/>
  <c r="O673" i="4"/>
  <c r="N689" i="4"/>
  <c r="K52" i="4"/>
  <c r="L52" i="4" s="1"/>
  <c r="M52" i="4" s="1"/>
  <c r="K66" i="4"/>
  <c r="L66" i="4" s="1"/>
  <c r="M66" i="4" s="1"/>
  <c r="K82" i="4"/>
  <c r="L82" i="4" s="1"/>
  <c r="M82" i="4" s="1"/>
  <c r="K90" i="4"/>
  <c r="L90" i="4" s="1"/>
  <c r="M90" i="4" s="1"/>
  <c r="K98" i="4"/>
  <c r="L98" i="4" s="1"/>
  <c r="M98" i="4" s="1"/>
  <c r="K106" i="4"/>
  <c r="L106" i="4" s="1"/>
  <c r="M106" i="4" s="1"/>
  <c r="K114" i="4"/>
  <c r="L114" i="4" s="1"/>
  <c r="M114" i="4" s="1"/>
  <c r="K122" i="4"/>
  <c r="L122" i="4" s="1"/>
  <c r="M122" i="4" s="1"/>
  <c r="K130" i="4"/>
  <c r="L130" i="4" s="1"/>
  <c r="M130" i="4" s="1"/>
  <c r="K146" i="4"/>
  <c r="L146" i="4" s="1"/>
  <c r="M146" i="4" s="1"/>
  <c r="K162" i="4"/>
  <c r="L162" i="4" s="1"/>
  <c r="M162" i="4" s="1"/>
  <c r="K178" i="4"/>
  <c r="L178" i="4" s="1"/>
  <c r="M178" i="4" s="1"/>
  <c r="K194" i="4"/>
  <c r="L194" i="4" s="1"/>
  <c r="M194" i="4" s="1"/>
  <c r="K210" i="4"/>
  <c r="L210" i="4" s="1"/>
  <c r="M210" i="4" s="1"/>
  <c r="K226" i="4"/>
  <c r="L226" i="4" s="1"/>
  <c r="M226" i="4" s="1"/>
  <c r="K242" i="4"/>
  <c r="L242" i="4" s="1"/>
  <c r="M242" i="4" s="1"/>
  <c r="K258" i="4"/>
  <c r="K274" i="4"/>
  <c r="K290" i="4"/>
  <c r="K306" i="4"/>
  <c r="K322" i="4"/>
  <c r="K338" i="4"/>
  <c r="K346" i="4"/>
  <c r="K362" i="4"/>
  <c r="L362" i="4" s="1"/>
  <c r="M362" i="4" s="1"/>
  <c r="K378" i="4"/>
  <c r="L378" i="4" s="1"/>
  <c r="M378" i="4" s="1"/>
  <c r="O565" i="4"/>
  <c r="O647" i="4"/>
  <c r="O560" i="4"/>
  <c r="N666" i="4"/>
  <c r="O674" i="4"/>
  <c r="N698" i="4"/>
  <c r="O355" i="4"/>
  <c r="O387" i="4"/>
  <c r="O359" i="4"/>
  <c r="O367" i="4"/>
  <c r="O375" i="4"/>
  <c r="O383" i="4"/>
  <c r="O392" i="4"/>
  <c r="O574" i="4"/>
  <c r="N699" i="4"/>
  <c r="K46" i="4"/>
  <c r="L46" i="4" s="1"/>
  <c r="M46" i="4" s="1"/>
  <c r="K559" i="4"/>
  <c r="L559" i="4" s="1"/>
  <c r="M559" i="4" s="1"/>
  <c r="K571" i="4"/>
  <c r="L571" i="4" s="1"/>
  <c r="M571" i="4" s="1"/>
  <c r="K647" i="4"/>
  <c r="L647" i="4" s="1"/>
  <c r="M647" i="4" s="1"/>
  <c r="K655" i="4"/>
  <c r="L655" i="4" s="1"/>
  <c r="M655" i="4" s="1"/>
  <c r="K417" i="4"/>
  <c r="L417" i="4" s="1"/>
  <c r="M417" i="4" s="1"/>
  <c r="K440" i="4"/>
  <c r="L440" i="4" s="1"/>
  <c r="M440" i="4" s="1"/>
  <c r="K463" i="4"/>
  <c r="L463" i="4" s="1"/>
  <c r="M463" i="4" s="1"/>
  <c r="K673" i="4"/>
  <c r="L673" i="4" s="1"/>
  <c r="M673" i="4" s="1"/>
  <c r="K681" i="4"/>
  <c r="L681" i="4" s="1"/>
  <c r="M681" i="4" s="1"/>
  <c r="K552" i="4"/>
  <c r="L552" i="4" s="1"/>
  <c r="M552" i="4" s="1"/>
  <c r="K674" i="4"/>
  <c r="L674" i="4" s="1"/>
  <c r="M674" i="4" s="1"/>
  <c r="K682" i="4"/>
  <c r="L682" i="4" s="1"/>
  <c r="M682" i="4" s="1"/>
  <c r="K650" i="4"/>
  <c r="L650" i="4" s="1"/>
  <c r="M650" i="4" s="1"/>
  <c r="K477" i="4"/>
  <c r="L477" i="4" s="1"/>
  <c r="M477" i="4" s="1"/>
  <c r="K485" i="4"/>
  <c r="L485" i="4" s="1"/>
  <c r="M485" i="4" s="1"/>
  <c r="K492" i="4"/>
  <c r="L492" i="4" s="1"/>
  <c r="M492" i="4" s="1"/>
  <c r="K574" i="4"/>
  <c r="L574" i="4" s="1"/>
  <c r="M574" i="4" s="1"/>
  <c r="K659" i="4"/>
  <c r="L659" i="4" s="1"/>
  <c r="M659" i="4" s="1"/>
  <c r="K704" i="4"/>
  <c r="L704" i="4" s="1"/>
  <c r="M704" i="4" s="1"/>
  <c r="K38" i="4"/>
  <c r="L38" i="4" s="1"/>
  <c r="M38" i="4" s="1"/>
  <c r="K40" i="4"/>
  <c r="L40" i="4" s="1"/>
  <c r="M40" i="4" s="1"/>
  <c r="K23" i="4"/>
  <c r="K27" i="4"/>
  <c r="K28" i="4"/>
  <c r="K409" i="4"/>
  <c r="L409" i="4" s="1"/>
  <c r="M409" i="4" s="1"/>
  <c r="K41" i="4"/>
  <c r="L41" i="4" s="1"/>
  <c r="M41" i="4" s="1"/>
  <c r="K36" i="4"/>
  <c r="L36" i="4" s="1"/>
  <c r="M36" i="4" s="1"/>
  <c r="K22" i="4"/>
  <c r="K19" i="4"/>
  <c r="K18" i="4"/>
  <c r="K16" i="4"/>
  <c r="K65" i="4"/>
  <c r="L65" i="4" s="1"/>
  <c r="M65" i="4" s="1"/>
  <c r="K73" i="4"/>
  <c r="L73" i="4" s="1"/>
  <c r="M73" i="4" s="1"/>
  <c r="K81" i="4"/>
  <c r="L81" i="4" s="1"/>
  <c r="M81" i="4" s="1"/>
  <c r="K89" i="4"/>
  <c r="L89" i="4" s="1"/>
  <c r="M89" i="4" s="1"/>
  <c r="K97" i="4"/>
  <c r="L97" i="4" s="1"/>
  <c r="M97" i="4" s="1"/>
  <c r="K105" i="4"/>
  <c r="L105" i="4" s="1"/>
  <c r="M105" i="4" s="1"/>
  <c r="K113" i="4"/>
  <c r="L113" i="4" s="1"/>
  <c r="M113" i="4" s="1"/>
  <c r="K121" i="4"/>
  <c r="L121" i="4" s="1"/>
  <c r="M121" i="4" s="1"/>
  <c r="K129" i="4"/>
  <c r="L129" i="4" s="1"/>
  <c r="M129" i="4" s="1"/>
  <c r="K137" i="4"/>
  <c r="L137" i="4" s="1"/>
  <c r="M137" i="4" s="1"/>
  <c r="K145" i="4"/>
  <c r="L145" i="4" s="1"/>
  <c r="M145" i="4" s="1"/>
  <c r="K153" i="4"/>
  <c r="L153" i="4" s="1"/>
  <c r="M153" i="4" s="1"/>
  <c r="K161" i="4"/>
  <c r="L161" i="4" s="1"/>
  <c r="M161" i="4" s="1"/>
  <c r="K169" i="4"/>
  <c r="L169" i="4" s="1"/>
  <c r="M169" i="4" s="1"/>
  <c r="K177" i="4"/>
  <c r="L177" i="4" s="1"/>
  <c r="M177" i="4" s="1"/>
  <c r="K185" i="4"/>
  <c r="L185" i="4" s="1"/>
  <c r="M185" i="4" s="1"/>
  <c r="K193" i="4"/>
  <c r="L193" i="4" s="1"/>
  <c r="M193" i="4" s="1"/>
  <c r="K201" i="4"/>
  <c r="L201" i="4" s="1"/>
  <c r="M201" i="4" s="1"/>
  <c r="K209" i="4"/>
  <c r="L209" i="4" s="1"/>
  <c r="M209" i="4" s="1"/>
  <c r="K217" i="4"/>
  <c r="L217" i="4" s="1"/>
  <c r="M217" i="4" s="1"/>
  <c r="K225" i="4"/>
  <c r="L225" i="4" s="1"/>
  <c r="M225" i="4" s="1"/>
  <c r="K233" i="4"/>
  <c r="L233" i="4" s="1"/>
  <c r="M233" i="4" s="1"/>
  <c r="K241" i="4"/>
  <c r="L241" i="4" s="1"/>
  <c r="M241" i="4" s="1"/>
  <c r="K249" i="4"/>
  <c r="L249" i="4" s="1"/>
  <c r="M249" i="4" s="1"/>
  <c r="K257" i="4"/>
  <c r="K265" i="4"/>
  <c r="K273" i="4"/>
  <c r="K281" i="4"/>
  <c r="K289" i="4"/>
  <c r="K297" i="4"/>
  <c r="K305" i="4"/>
  <c r="L305" i="4" s="1"/>
  <c r="M305" i="4" s="1"/>
  <c r="K313" i="4"/>
  <c r="K321" i="4"/>
  <c r="K329" i="4"/>
  <c r="K337" i="4"/>
  <c r="K345" i="4"/>
  <c r="K353" i="4"/>
  <c r="K361" i="4"/>
  <c r="L361" i="4" s="1"/>
  <c r="M361" i="4" s="1"/>
  <c r="K369" i="4"/>
  <c r="L369" i="4" s="1"/>
  <c r="M369" i="4" s="1"/>
  <c r="K377" i="4"/>
  <c r="L377" i="4" s="1"/>
  <c r="M377" i="4" s="1"/>
  <c r="K385" i="4"/>
  <c r="L385" i="4" s="1"/>
  <c r="M385" i="4" s="1"/>
  <c r="O361" i="4"/>
  <c r="O369" i="4"/>
  <c r="O377" i="4"/>
  <c r="O576" i="4"/>
  <c r="O653" i="4"/>
  <c r="O386" i="4"/>
  <c r="O508" i="4"/>
  <c r="O544" i="4" s="1"/>
  <c r="O564" i="4"/>
  <c r="O570" i="4"/>
  <c r="O686" i="4"/>
  <c r="O687" i="4" s="1"/>
  <c r="K398" i="4"/>
  <c r="L398" i="4" s="1"/>
  <c r="M398" i="4" s="1"/>
  <c r="K406" i="4"/>
  <c r="L406" i="4" s="1"/>
  <c r="M406" i="4" s="1"/>
  <c r="K414" i="4"/>
  <c r="L414" i="4" s="1"/>
  <c r="M414" i="4" s="1"/>
  <c r="K429" i="4"/>
  <c r="L429" i="4" s="1"/>
  <c r="M429" i="4" s="1"/>
  <c r="K452" i="4"/>
  <c r="L452" i="4" s="1"/>
  <c r="M452" i="4" s="1"/>
  <c r="K460" i="4"/>
  <c r="L460" i="4" s="1"/>
  <c r="M460" i="4" s="1"/>
  <c r="K468" i="4"/>
  <c r="L468" i="4" s="1"/>
  <c r="M468" i="4" s="1"/>
  <c r="K668" i="4"/>
  <c r="L668" i="4" s="1"/>
  <c r="M668" i="4" s="1"/>
  <c r="K686" i="4"/>
  <c r="L686" i="4" s="1"/>
  <c r="M686" i="4" s="1"/>
  <c r="K475" i="4"/>
  <c r="L475" i="4" s="1"/>
  <c r="M475" i="4" s="1"/>
  <c r="K483" i="4"/>
  <c r="L483" i="4" s="1"/>
  <c r="M483" i="4" s="1"/>
  <c r="K568" i="4"/>
  <c r="L568" i="4" s="1"/>
  <c r="M568" i="4" s="1"/>
  <c r="K575" i="4"/>
  <c r="L575" i="4" s="1"/>
  <c r="M575" i="4" s="1"/>
  <c r="K652" i="4"/>
  <c r="L652" i="4" s="1"/>
  <c r="M652" i="4" s="1"/>
  <c r="K660" i="4"/>
  <c r="L660" i="4" s="1"/>
  <c r="M660" i="4" s="1"/>
  <c r="K15" i="4"/>
  <c r="G516" i="4" l="1"/>
  <c r="D22" i="6"/>
  <c r="AA661" i="4"/>
  <c r="L499" i="4"/>
  <c r="M500" i="4"/>
  <c r="M499" i="4" s="1"/>
  <c r="K499" i="4"/>
  <c r="K422" i="4"/>
  <c r="L422" i="4" s="1"/>
  <c r="M422" i="4" s="1"/>
  <c r="AJ428" i="4"/>
  <c r="AY505" i="4"/>
  <c r="AM24" i="4"/>
  <c r="K442" i="4"/>
  <c r="L442" i="4" s="1"/>
  <c r="M442" i="4" s="1"/>
  <c r="AD24" i="4"/>
  <c r="N468" i="4"/>
  <c r="X437" i="4"/>
  <c r="X436" i="4" s="1"/>
  <c r="AJ24" i="4"/>
  <c r="X42" i="4"/>
  <c r="AA505" i="4"/>
  <c r="U24" i="4"/>
  <c r="AG24" i="4"/>
  <c r="R24" i="4"/>
  <c r="AP505" i="4"/>
  <c r="K675" i="4"/>
  <c r="L675" i="4" s="1"/>
  <c r="M675" i="4" s="1"/>
  <c r="X428" i="4"/>
  <c r="AS428" i="4"/>
  <c r="R661" i="4"/>
  <c r="AG428" i="4"/>
  <c r="K401" i="4"/>
  <c r="L401" i="4" s="1"/>
  <c r="M401" i="4" s="1"/>
  <c r="AP428" i="4"/>
  <c r="U428" i="4"/>
  <c r="U470" i="4" s="1"/>
  <c r="AS56" i="4"/>
  <c r="AP24" i="4"/>
  <c r="K404" i="4"/>
  <c r="L404" i="4" s="1"/>
  <c r="M404" i="4" s="1"/>
  <c r="K436" i="4"/>
  <c r="L436" i="4" s="1"/>
  <c r="M436" i="4" s="1"/>
  <c r="J428" i="4"/>
  <c r="AS505" i="4"/>
  <c r="K419" i="4"/>
  <c r="L419" i="4" s="1"/>
  <c r="M419" i="4" s="1"/>
  <c r="N415" i="4"/>
  <c r="N422" i="4"/>
  <c r="AP56" i="4"/>
  <c r="X661" i="4"/>
  <c r="I444" i="4"/>
  <c r="AS24" i="4"/>
  <c r="K567" i="4"/>
  <c r="L567" i="4" s="1"/>
  <c r="M567" i="4" s="1"/>
  <c r="K457" i="4"/>
  <c r="L457" i="4" s="1"/>
  <c r="M457" i="4" s="1"/>
  <c r="AA444" i="4"/>
  <c r="K425" i="4"/>
  <c r="L425" i="4" s="1"/>
  <c r="M425" i="4" s="1"/>
  <c r="K432" i="4"/>
  <c r="L432" i="4" s="1"/>
  <c r="M432" i="4" s="1"/>
  <c r="AJ56" i="4"/>
  <c r="N21" i="4"/>
  <c r="AY428" i="4"/>
  <c r="AV661" i="4"/>
  <c r="K490" i="4"/>
  <c r="L490" i="4" s="1"/>
  <c r="K415" i="4"/>
  <c r="L415" i="4" s="1"/>
  <c r="M415" i="4" s="1"/>
  <c r="N557" i="4"/>
  <c r="K397" i="4"/>
  <c r="L397" i="4" s="1"/>
  <c r="M397" i="4" s="1"/>
  <c r="AG444" i="4"/>
  <c r="N493" i="4"/>
  <c r="K572" i="4"/>
  <c r="L572" i="4" s="1"/>
  <c r="M572" i="4" s="1"/>
  <c r="K437" i="4"/>
  <c r="L437" i="4" s="1"/>
  <c r="M437" i="4" s="1"/>
  <c r="AD661" i="4"/>
  <c r="AV505" i="4"/>
  <c r="AJ444" i="4"/>
  <c r="X24" i="4"/>
  <c r="AD505" i="4"/>
  <c r="X505" i="4"/>
  <c r="J444" i="4"/>
  <c r="AM428" i="4"/>
  <c r="K651" i="4"/>
  <c r="L651" i="4" s="1"/>
  <c r="M651" i="4" s="1"/>
  <c r="N697" i="4"/>
  <c r="N487" i="4"/>
  <c r="AV428" i="4"/>
  <c r="AD428" i="4"/>
  <c r="AD470" i="4" s="1"/>
  <c r="AA24" i="4"/>
  <c r="U505" i="4"/>
  <c r="R444" i="4"/>
  <c r="N479" i="4"/>
  <c r="N425" i="4"/>
  <c r="AM661" i="4"/>
  <c r="N50" i="4"/>
  <c r="AM444" i="4"/>
  <c r="AM505" i="4"/>
  <c r="N442" i="4"/>
  <c r="N675" i="4"/>
  <c r="N683" i="4" s="1"/>
  <c r="N707" i="4"/>
  <c r="AG56" i="4"/>
  <c r="AG505" i="4"/>
  <c r="AY661" i="4"/>
  <c r="AY444" i="4"/>
  <c r="N432" i="4"/>
  <c r="AA428" i="4"/>
  <c r="AV444" i="4"/>
  <c r="R428" i="4"/>
  <c r="N651" i="4"/>
  <c r="N572" i="4" s="1"/>
  <c r="N420" i="4"/>
  <c r="N419" i="4" s="1"/>
  <c r="N457" i="4"/>
  <c r="N566" i="4"/>
  <c r="AP444" i="4"/>
  <c r="N401" i="4"/>
  <c r="N407" i="4"/>
  <c r="N404" i="4" s="1"/>
  <c r="AM56" i="4"/>
  <c r="N567" i="4"/>
  <c r="L473" i="4"/>
  <c r="K472" i="4"/>
  <c r="X444" i="4"/>
  <c r="AG661" i="4"/>
  <c r="AP661" i="4"/>
  <c r="AS444" i="4"/>
  <c r="U661" i="4"/>
  <c r="N561" i="4"/>
  <c r="AV24" i="4"/>
  <c r="I428" i="4"/>
  <c r="R505" i="4"/>
  <c r="N490" i="4"/>
  <c r="N472" i="4"/>
  <c r="N45" i="4"/>
  <c r="AD56" i="4"/>
  <c r="AA56" i="4"/>
  <c r="AY24" i="4"/>
  <c r="AJ661" i="4"/>
  <c r="AJ505" i="4"/>
  <c r="AS661" i="4"/>
  <c r="N437" i="4"/>
  <c r="N436" i="4" s="1"/>
  <c r="N397" i="4"/>
  <c r="N394" i="4"/>
  <c r="L22" i="4"/>
  <c r="K21" i="4"/>
  <c r="N17" i="4"/>
  <c r="K17" i="4"/>
  <c r="K493" i="4"/>
  <c r="K487" i="4"/>
  <c r="L480" i="4"/>
  <c r="K479" i="4"/>
  <c r="O566" i="4"/>
  <c r="N32" i="4"/>
  <c r="N42" i="4"/>
  <c r="AJ470" i="4" l="1"/>
  <c r="AJ713" i="4" s="1"/>
  <c r="AA470" i="4"/>
  <c r="AA713" i="4" s="1"/>
  <c r="AS470" i="4"/>
  <c r="AS713" i="4" s="1"/>
  <c r="AG470" i="4"/>
  <c r="AG713" i="4" s="1"/>
  <c r="K428" i="4"/>
  <c r="L428" i="4" s="1"/>
  <c r="M428" i="4" s="1"/>
  <c r="X470" i="4"/>
  <c r="X713" i="4" s="1"/>
  <c r="AP470" i="4"/>
  <c r="AP713" i="4" s="1"/>
  <c r="N444" i="4"/>
  <c r="AM470" i="4"/>
  <c r="AM713" i="4" s="1"/>
  <c r="AY470" i="4"/>
  <c r="AY713" i="4" s="1"/>
  <c r="K444" i="4"/>
  <c r="L444" i="4" s="1"/>
  <c r="M444" i="4" s="1"/>
  <c r="N505" i="4"/>
  <c r="R470" i="4"/>
  <c r="R713" i="4" s="1"/>
  <c r="AV470" i="4"/>
  <c r="AV713" i="4" s="1"/>
  <c r="U713" i="4"/>
  <c r="N428" i="4"/>
  <c r="N661" i="4"/>
  <c r="AD713" i="4"/>
  <c r="M473" i="4"/>
  <c r="L472" i="4"/>
  <c r="N24" i="4"/>
  <c r="M22" i="4"/>
  <c r="M493" i="4"/>
  <c r="L493" i="4"/>
  <c r="M487" i="4"/>
  <c r="L487" i="4"/>
  <c r="M480" i="4"/>
  <c r="M479" i="4" s="1"/>
  <c r="L479" i="4"/>
  <c r="M490" i="4"/>
  <c r="N56" i="4"/>
  <c r="G499" i="4"/>
  <c r="G495" i="4"/>
  <c r="G494" i="4"/>
  <c r="G493" i="4"/>
  <c r="G491" i="4"/>
  <c r="G473" i="4"/>
  <c r="G467" i="4"/>
  <c r="G466" i="4"/>
  <c r="G496" i="4" l="1"/>
  <c r="D20" i="6" s="1"/>
  <c r="N470" i="4"/>
  <c r="F551" i="4"/>
  <c r="O710" i="4" s="1"/>
  <c r="O711" i="4" s="1"/>
  <c r="O701" i="4"/>
  <c r="F484" i="4"/>
  <c r="F480" i="4"/>
  <c r="F479" i="4"/>
  <c r="F478" i="4"/>
  <c r="F477" i="4"/>
  <c r="F469" i="4"/>
  <c r="F462" i="4"/>
  <c r="F448" i="4"/>
  <c r="F403" i="4"/>
  <c r="F402" i="4"/>
  <c r="G392" i="4"/>
  <c r="G388" i="4"/>
  <c r="G387" i="4" s="1"/>
  <c r="F348" i="4"/>
  <c r="D348" i="4"/>
  <c r="L348" i="4" s="1"/>
  <c r="M348" i="4" s="1"/>
  <c r="F341" i="4"/>
  <c r="D341" i="4"/>
  <c r="L341" i="4" s="1"/>
  <c r="M341" i="4" s="1"/>
  <c r="F334" i="4"/>
  <c r="D338" i="4"/>
  <c r="L338" i="4" s="1"/>
  <c r="M338" i="4" s="1"/>
  <c r="D335" i="4"/>
  <c r="L335" i="4" s="1"/>
  <c r="M335" i="4" s="1"/>
  <c r="D336" i="4"/>
  <c r="L336" i="4" s="1"/>
  <c r="M336" i="4" s="1"/>
  <c r="D337" i="4"/>
  <c r="L337" i="4" s="1"/>
  <c r="M337" i="4" s="1"/>
  <c r="D334" i="4"/>
  <c r="L334" i="4" s="1"/>
  <c r="M334" i="4" s="1"/>
  <c r="F327" i="4"/>
  <c r="D332" i="4"/>
  <c r="L332" i="4" s="1"/>
  <c r="M332" i="4" s="1"/>
  <c r="D331" i="4"/>
  <c r="L331" i="4" s="1"/>
  <c r="M331" i="4" s="1"/>
  <c r="D328" i="4"/>
  <c r="L328" i="4" s="1"/>
  <c r="M328" i="4" s="1"/>
  <c r="D329" i="4"/>
  <c r="L329" i="4" s="1"/>
  <c r="M329" i="4" s="1"/>
  <c r="D330" i="4"/>
  <c r="L330" i="4" s="1"/>
  <c r="M330" i="4" s="1"/>
  <c r="D327" i="4"/>
  <c r="L327" i="4" s="1"/>
  <c r="M327" i="4" s="1"/>
  <c r="F320" i="4"/>
  <c r="D325" i="4"/>
  <c r="L325" i="4" s="1"/>
  <c r="M325" i="4" s="1"/>
  <c r="D324" i="4"/>
  <c r="L324" i="4" s="1"/>
  <c r="M324" i="4" s="1"/>
  <c r="D321" i="4"/>
  <c r="L321" i="4" s="1"/>
  <c r="M321" i="4" s="1"/>
  <c r="D322" i="4"/>
  <c r="L322" i="4" s="1"/>
  <c r="M322" i="4" s="1"/>
  <c r="D323" i="4"/>
  <c r="L323" i="4" s="1"/>
  <c r="M323" i="4" s="1"/>
  <c r="D320" i="4"/>
  <c r="L320" i="4" s="1"/>
  <c r="M320" i="4" s="1"/>
  <c r="F313" i="4"/>
  <c r="D318" i="4"/>
  <c r="L318" i="4" s="1"/>
  <c r="M318" i="4" s="1"/>
  <c r="D317" i="4"/>
  <c r="L317" i="4" s="1"/>
  <c r="M317" i="4" s="1"/>
  <c r="D314" i="4"/>
  <c r="L314" i="4" s="1"/>
  <c r="M314" i="4" s="1"/>
  <c r="D315" i="4"/>
  <c r="L315" i="4" s="1"/>
  <c r="M315" i="4" s="1"/>
  <c r="D316" i="4"/>
  <c r="L316" i="4" s="1"/>
  <c r="M316" i="4" s="1"/>
  <c r="D313" i="4"/>
  <c r="L313" i="4" s="1"/>
  <c r="M313" i="4" s="1"/>
  <c r="F306" i="4"/>
  <c r="D311" i="4"/>
  <c r="L311" i="4" s="1"/>
  <c r="M311" i="4" s="1"/>
  <c r="D310" i="4"/>
  <c r="L310" i="4" s="1"/>
  <c r="M310" i="4" s="1"/>
  <c r="D307" i="4"/>
  <c r="L307" i="4" s="1"/>
  <c r="M307" i="4" s="1"/>
  <c r="D308" i="4"/>
  <c r="L308" i="4" s="1"/>
  <c r="M308" i="4" s="1"/>
  <c r="D309" i="4"/>
  <c r="L309" i="4" s="1"/>
  <c r="M309" i="4" s="1"/>
  <c r="D306" i="4"/>
  <c r="L306" i="4" s="1"/>
  <c r="M306" i="4" s="1"/>
  <c r="F299" i="4"/>
  <c r="D304" i="4"/>
  <c r="L304" i="4" s="1"/>
  <c r="M304" i="4" s="1"/>
  <c r="D303" i="4"/>
  <c r="L303" i="4" s="1"/>
  <c r="M303" i="4" s="1"/>
  <c r="D300" i="4"/>
  <c r="L300" i="4" s="1"/>
  <c r="M300" i="4" s="1"/>
  <c r="D301" i="4"/>
  <c r="L301" i="4" s="1"/>
  <c r="M301" i="4" s="1"/>
  <c r="D302" i="4"/>
  <c r="L302" i="4" s="1"/>
  <c r="M302" i="4" s="1"/>
  <c r="D299" i="4"/>
  <c r="L299" i="4" s="1"/>
  <c r="M299" i="4" s="1"/>
  <c r="F292" i="4"/>
  <c r="D293" i="4"/>
  <c r="L293" i="4" s="1"/>
  <c r="M293" i="4" s="1"/>
  <c r="D294" i="4"/>
  <c r="L294" i="4" s="1"/>
  <c r="M294" i="4" s="1"/>
  <c r="D295" i="4"/>
  <c r="L295" i="4" s="1"/>
  <c r="M295" i="4" s="1"/>
  <c r="L296" i="4"/>
  <c r="M296" i="4" s="1"/>
  <c r="L297" i="4"/>
  <c r="M297" i="4" s="1"/>
  <c r="D292" i="4"/>
  <c r="L292" i="4" s="1"/>
  <c r="M292" i="4" s="1"/>
  <c r="F285" i="4"/>
  <c r="D290" i="4"/>
  <c r="L290" i="4" s="1"/>
  <c r="M290" i="4" s="1"/>
  <c r="D289" i="4"/>
  <c r="L289" i="4" s="1"/>
  <c r="M289" i="4" s="1"/>
  <c r="D286" i="4"/>
  <c r="L286" i="4" s="1"/>
  <c r="M286" i="4" s="1"/>
  <c r="D287" i="4"/>
  <c r="L287" i="4" s="1"/>
  <c r="M287" i="4" s="1"/>
  <c r="D288" i="4"/>
  <c r="L288" i="4" s="1"/>
  <c r="M288" i="4" s="1"/>
  <c r="D285" i="4"/>
  <c r="L285" i="4" s="1"/>
  <c r="M285" i="4" s="1"/>
  <c r="F278" i="4"/>
  <c r="D283" i="4"/>
  <c r="L283" i="4" s="1"/>
  <c r="M283" i="4" s="1"/>
  <c r="D282" i="4"/>
  <c r="L282" i="4" s="1"/>
  <c r="M282" i="4" s="1"/>
  <c r="D279" i="4"/>
  <c r="L279" i="4" s="1"/>
  <c r="M279" i="4" s="1"/>
  <c r="D280" i="4"/>
  <c r="L280" i="4" s="1"/>
  <c r="M280" i="4" s="1"/>
  <c r="D281" i="4"/>
  <c r="L281" i="4" s="1"/>
  <c r="M281" i="4" s="1"/>
  <c r="D278" i="4"/>
  <c r="L278" i="4" s="1"/>
  <c r="M278" i="4" s="1"/>
  <c r="F271" i="4"/>
  <c r="D276" i="4"/>
  <c r="L276" i="4" s="1"/>
  <c r="M276" i="4" s="1"/>
  <c r="D275" i="4"/>
  <c r="L275" i="4" s="1"/>
  <c r="M275" i="4" s="1"/>
  <c r="D272" i="4"/>
  <c r="L272" i="4" s="1"/>
  <c r="M272" i="4" s="1"/>
  <c r="D273" i="4"/>
  <c r="L273" i="4" s="1"/>
  <c r="M273" i="4" s="1"/>
  <c r="D274" i="4"/>
  <c r="L274" i="4" s="1"/>
  <c r="M274" i="4" s="1"/>
  <c r="D271" i="4"/>
  <c r="L271" i="4" s="1"/>
  <c r="M271" i="4" s="1"/>
  <c r="D269" i="4"/>
  <c r="L269" i="4" s="1"/>
  <c r="M269" i="4" s="1"/>
  <c r="D268" i="4"/>
  <c r="L268" i="4" s="1"/>
  <c r="M268" i="4" s="1"/>
  <c r="D265" i="4"/>
  <c r="L265" i="4" s="1"/>
  <c r="M265" i="4" s="1"/>
  <c r="D266" i="4"/>
  <c r="L266" i="4" s="1"/>
  <c r="M266" i="4" s="1"/>
  <c r="D267" i="4"/>
  <c r="L267" i="4" s="1"/>
  <c r="M267" i="4" s="1"/>
  <c r="D264" i="4"/>
  <c r="L264" i="4" s="1"/>
  <c r="M264" i="4" s="1"/>
  <c r="F264" i="4"/>
  <c r="F257" i="4"/>
  <c r="D257" i="4"/>
  <c r="L257" i="4" s="1"/>
  <c r="M257" i="4" s="1"/>
  <c r="F243" i="4"/>
  <c r="F244" i="4"/>
  <c r="F245" i="4"/>
  <c r="F246" i="4"/>
  <c r="F230" i="4"/>
  <c r="F231" i="4"/>
  <c r="F232" i="4"/>
  <c r="F233" i="4"/>
  <c r="F217" i="4"/>
  <c r="F218" i="4"/>
  <c r="F219" i="4"/>
  <c r="F220" i="4"/>
  <c r="F204" i="4"/>
  <c r="F205" i="4"/>
  <c r="F206" i="4"/>
  <c r="F207" i="4"/>
  <c r="F191" i="4"/>
  <c r="F192" i="4"/>
  <c r="F193" i="4"/>
  <c r="F194" i="4"/>
  <c r="F178" i="4"/>
  <c r="F179" i="4"/>
  <c r="F180" i="4"/>
  <c r="F181" i="4"/>
  <c r="F165" i="4"/>
  <c r="F166" i="4"/>
  <c r="F167" i="4"/>
  <c r="F168" i="4"/>
  <c r="F152" i="4"/>
  <c r="F153" i="4"/>
  <c r="F154" i="4"/>
  <c r="F155" i="4"/>
  <c r="F139" i="4"/>
  <c r="F140" i="4"/>
  <c r="F141" i="4"/>
  <c r="F142" i="4"/>
  <c r="F126" i="4"/>
  <c r="F127" i="4"/>
  <c r="F128" i="4"/>
  <c r="F129" i="4"/>
  <c r="F113" i="4"/>
  <c r="F114" i="4"/>
  <c r="F115" i="4"/>
  <c r="F116" i="4"/>
  <c r="F100" i="4"/>
  <c r="F101" i="4"/>
  <c r="F102" i="4"/>
  <c r="F103" i="4"/>
  <c r="F87" i="4"/>
  <c r="F88" i="4"/>
  <c r="F89" i="4"/>
  <c r="O89" i="4" s="1"/>
  <c r="F90" i="4"/>
  <c r="F74" i="4"/>
  <c r="F75" i="4"/>
  <c r="F76" i="4"/>
  <c r="F77" i="4"/>
  <c r="F64" i="4"/>
  <c r="F63" i="4"/>
  <c r="F62" i="4"/>
  <c r="F61" i="4"/>
  <c r="F55" i="4"/>
  <c r="F54" i="4"/>
  <c r="F53" i="4"/>
  <c r="F52" i="4"/>
  <c r="F51" i="4"/>
  <c r="F49" i="4"/>
  <c r="F48" i="4"/>
  <c r="O48" i="4" s="1"/>
  <c r="F47" i="4"/>
  <c r="F46" i="4"/>
  <c r="F41" i="4"/>
  <c r="F40" i="4"/>
  <c r="F39" i="4"/>
  <c r="F38" i="4"/>
  <c r="O38" i="4" s="1"/>
  <c r="F37" i="4"/>
  <c r="F36" i="4"/>
  <c r="F35" i="4"/>
  <c r="G31" i="4"/>
  <c r="L19" i="4"/>
  <c r="L16" i="4"/>
  <c r="F474" i="4"/>
  <c r="F468" i="4"/>
  <c r="F465" i="4"/>
  <c r="F464" i="4"/>
  <c r="F463" i="4"/>
  <c r="F461" i="4"/>
  <c r="F460" i="4"/>
  <c r="F459" i="4"/>
  <c r="F458" i="4"/>
  <c r="F456" i="4"/>
  <c r="F455" i="4"/>
  <c r="F454" i="4"/>
  <c r="F453" i="4"/>
  <c r="F452" i="4"/>
  <c r="F451" i="4"/>
  <c r="F450" i="4"/>
  <c r="F449" i="4"/>
  <c r="F447" i="4"/>
  <c r="F446" i="4"/>
  <c r="F445" i="4"/>
  <c r="F443" i="4"/>
  <c r="F441" i="4"/>
  <c r="F440" i="4"/>
  <c r="F439" i="4"/>
  <c r="F438" i="4"/>
  <c r="F435" i="4"/>
  <c r="F434" i="4"/>
  <c r="F433" i="4"/>
  <c r="F431" i="4"/>
  <c r="F430" i="4"/>
  <c r="F429" i="4"/>
  <c r="F427" i="4"/>
  <c r="F426" i="4"/>
  <c r="F424" i="4"/>
  <c r="F423" i="4"/>
  <c r="F421" i="4"/>
  <c r="F420" i="4"/>
  <c r="F418" i="4"/>
  <c r="F417" i="4"/>
  <c r="F416" i="4"/>
  <c r="F414" i="4"/>
  <c r="F413" i="4"/>
  <c r="F412" i="4"/>
  <c r="F411" i="4"/>
  <c r="F410" i="4"/>
  <c r="F409" i="4"/>
  <c r="F408" i="4"/>
  <c r="F407" i="4"/>
  <c r="F406" i="4"/>
  <c r="F405" i="4"/>
  <c r="F400" i="4"/>
  <c r="F399" i="4"/>
  <c r="F398" i="4"/>
  <c r="F393" i="4"/>
  <c r="G390" i="4"/>
  <c r="F385" i="4"/>
  <c r="F384" i="4"/>
  <c r="F382" i="4"/>
  <c r="F380" i="4"/>
  <c r="F378" i="4"/>
  <c r="F376" i="4"/>
  <c r="F374" i="4"/>
  <c r="F372" i="4"/>
  <c r="F370" i="4"/>
  <c r="F368" i="4"/>
  <c r="F366" i="4"/>
  <c r="F364" i="4"/>
  <c r="F362" i="4"/>
  <c r="F360" i="4"/>
  <c r="F358" i="4"/>
  <c r="F356" i="4"/>
  <c r="F353" i="4"/>
  <c r="D353" i="4"/>
  <c r="L353" i="4" s="1"/>
  <c r="M353" i="4" s="1"/>
  <c r="F352" i="4"/>
  <c r="D352" i="4"/>
  <c r="L352" i="4" s="1"/>
  <c r="M352" i="4" s="1"/>
  <c r="F351" i="4"/>
  <c r="D351" i="4"/>
  <c r="L351" i="4" s="1"/>
  <c r="M351" i="4" s="1"/>
  <c r="F350" i="4"/>
  <c r="D350" i="4"/>
  <c r="L350" i="4" s="1"/>
  <c r="M350" i="4" s="1"/>
  <c r="F349" i="4"/>
  <c r="D349" i="4"/>
  <c r="L349" i="4" s="1"/>
  <c r="M349" i="4" s="1"/>
  <c r="F346" i="4"/>
  <c r="D346" i="4"/>
  <c r="L346" i="4" s="1"/>
  <c r="M346" i="4" s="1"/>
  <c r="F345" i="4"/>
  <c r="D345" i="4"/>
  <c r="L345" i="4" s="1"/>
  <c r="M345" i="4" s="1"/>
  <c r="F344" i="4"/>
  <c r="D344" i="4"/>
  <c r="L344" i="4" s="1"/>
  <c r="M344" i="4" s="1"/>
  <c r="F343" i="4"/>
  <c r="D343" i="4"/>
  <c r="L343" i="4" s="1"/>
  <c r="M343" i="4" s="1"/>
  <c r="F342" i="4"/>
  <c r="O342" i="4" s="1"/>
  <c r="D342" i="4"/>
  <c r="L342" i="4" s="1"/>
  <c r="M342" i="4" s="1"/>
  <c r="F339" i="4"/>
  <c r="D339" i="4"/>
  <c r="L339" i="4" s="1"/>
  <c r="M339" i="4" s="1"/>
  <c r="F338" i="4"/>
  <c r="F337" i="4"/>
  <c r="F336" i="4"/>
  <c r="F335" i="4"/>
  <c r="O335" i="4" s="1"/>
  <c r="F332" i="4"/>
  <c r="F331" i="4"/>
  <c r="F330" i="4"/>
  <c r="F329" i="4"/>
  <c r="F328" i="4"/>
  <c r="O328" i="4" s="1"/>
  <c r="F325" i="4"/>
  <c r="F324" i="4"/>
  <c r="F323" i="4"/>
  <c r="F322" i="4"/>
  <c r="F321" i="4"/>
  <c r="O321" i="4" s="1"/>
  <c r="F318" i="4"/>
  <c r="F317" i="4"/>
  <c r="F316" i="4"/>
  <c r="F315" i="4"/>
  <c r="F314" i="4"/>
  <c r="O314" i="4" s="1"/>
  <c r="F311" i="4"/>
  <c r="F310" i="4"/>
  <c r="F309" i="4"/>
  <c r="F308" i="4"/>
  <c r="F307" i="4"/>
  <c r="F304" i="4"/>
  <c r="F303" i="4"/>
  <c r="F302" i="4"/>
  <c r="F301" i="4"/>
  <c r="F300" i="4"/>
  <c r="O300" i="4" s="1"/>
  <c r="F297" i="4"/>
  <c r="F296" i="4"/>
  <c r="F295" i="4"/>
  <c r="F294" i="4"/>
  <c r="F293" i="4"/>
  <c r="F290" i="4"/>
  <c r="F289" i="4"/>
  <c r="F288" i="4"/>
  <c r="F287" i="4"/>
  <c r="F286" i="4"/>
  <c r="O286" i="4" s="1"/>
  <c r="F283" i="4"/>
  <c r="F282" i="4"/>
  <c r="F281" i="4"/>
  <c r="F280" i="4"/>
  <c r="F279" i="4"/>
  <c r="O279" i="4" s="1"/>
  <c r="F276" i="4"/>
  <c r="F275" i="4"/>
  <c r="F274" i="4"/>
  <c r="F273" i="4"/>
  <c r="F272" i="4"/>
  <c r="F269" i="4"/>
  <c r="F268" i="4"/>
  <c r="F267" i="4"/>
  <c r="F266" i="4"/>
  <c r="F265" i="4"/>
  <c r="O265" i="4" s="1"/>
  <c r="F262" i="4"/>
  <c r="D262" i="4"/>
  <c r="L262" i="4" s="1"/>
  <c r="M262" i="4" s="1"/>
  <c r="F261" i="4"/>
  <c r="D261" i="4"/>
  <c r="L261" i="4" s="1"/>
  <c r="M261" i="4" s="1"/>
  <c r="F260" i="4"/>
  <c r="D260" i="4"/>
  <c r="L260" i="4" s="1"/>
  <c r="M260" i="4" s="1"/>
  <c r="F259" i="4"/>
  <c r="D259" i="4"/>
  <c r="L259" i="4" s="1"/>
  <c r="M259" i="4" s="1"/>
  <c r="F258" i="4"/>
  <c r="O258" i="4" s="1"/>
  <c r="D258" i="4"/>
  <c r="L258" i="4" s="1"/>
  <c r="M258" i="4" s="1"/>
  <c r="F254" i="4"/>
  <c r="F253" i="4"/>
  <c r="F252" i="4"/>
  <c r="F251" i="4"/>
  <c r="F250" i="4"/>
  <c r="F249" i="4"/>
  <c r="F248" i="4"/>
  <c r="F247" i="4"/>
  <c r="O247" i="4" s="1"/>
  <c r="F241" i="4"/>
  <c r="F240" i="4"/>
  <c r="F239" i="4"/>
  <c r="F238" i="4"/>
  <c r="F237" i="4"/>
  <c r="F236" i="4"/>
  <c r="F235" i="4"/>
  <c r="F234" i="4"/>
  <c r="O234" i="4" s="1"/>
  <c r="F228" i="4"/>
  <c r="F227" i="4"/>
  <c r="F226" i="4"/>
  <c r="F225" i="4"/>
  <c r="F224" i="4"/>
  <c r="F223" i="4"/>
  <c r="F222" i="4"/>
  <c r="F221" i="4"/>
  <c r="F215" i="4"/>
  <c r="F214" i="4"/>
  <c r="F213" i="4"/>
  <c r="F212" i="4"/>
  <c r="F211" i="4"/>
  <c r="F210" i="4"/>
  <c r="F209" i="4"/>
  <c r="F208" i="4"/>
  <c r="O208" i="4" s="1"/>
  <c r="F202" i="4"/>
  <c r="F201" i="4"/>
  <c r="F200" i="4"/>
  <c r="F199" i="4"/>
  <c r="F198" i="4"/>
  <c r="F197" i="4"/>
  <c r="F196" i="4"/>
  <c r="F195" i="4"/>
  <c r="F189" i="4"/>
  <c r="F188" i="4"/>
  <c r="F187" i="4"/>
  <c r="F186" i="4"/>
  <c r="F185" i="4"/>
  <c r="F184" i="4"/>
  <c r="F183" i="4"/>
  <c r="F182" i="4"/>
  <c r="O182" i="4" s="1"/>
  <c r="F176" i="4"/>
  <c r="F175" i="4"/>
  <c r="F174" i="4"/>
  <c r="F173" i="4"/>
  <c r="F172" i="4"/>
  <c r="F171" i="4"/>
  <c r="F170" i="4"/>
  <c r="F169" i="4"/>
  <c r="F163" i="4"/>
  <c r="F162" i="4"/>
  <c r="F161" i="4"/>
  <c r="F160" i="4"/>
  <c r="F159" i="4"/>
  <c r="F158" i="4"/>
  <c r="F157" i="4"/>
  <c r="F156" i="4"/>
  <c r="O156" i="4" s="1"/>
  <c r="F150" i="4"/>
  <c r="F149" i="4"/>
  <c r="F148" i="4"/>
  <c r="F147" i="4"/>
  <c r="F146" i="4"/>
  <c r="F145" i="4"/>
  <c r="F144" i="4"/>
  <c r="F143" i="4"/>
  <c r="F137" i="4"/>
  <c r="F136" i="4"/>
  <c r="F135" i="4"/>
  <c r="F134" i="4"/>
  <c r="F133" i="4"/>
  <c r="F132" i="4"/>
  <c r="F131" i="4"/>
  <c r="F130" i="4"/>
  <c r="O130" i="4" s="1"/>
  <c r="F124" i="4"/>
  <c r="F123" i="4"/>
  <c r="F122" i="4"/>
  <c r="F121" i="4"/>
  <c r="F120" i="4"/>
  <c r="F119" i="4"/>
  <c r="F118" i="4"/>
  <c r="F117" i="4"/>
  <c r="O117" i="4" s="1"/>
  <c r="F111" i="4"/>
  <c r="F110" i="4"/>
  <c r="F109" i="4"/>
  <c r="F108" i="4"/>
  <c r="F107" i="4"/>
  <c r="F106" i="4"/>
  <c r="F105" i="4"/>
  <c r="F104" i="4"/>
  <c r="O104" i="4" s="1"/>
  <c r="F98" i="4"/>
  <c r="F97" i="4"/>
  <c r="F96" i="4"/>
  <c r="F95" i="4"/>
  <c r="F94" i="4"/>
  <c r="F93" i="4"/>
  <c r="F92" i="4"/>
  <c r="F91" i="4"/>
  <c r="F85" i="4"/>
  <c r="F84" i="4"/>
  <c r="F83" i="4"/>
  <c r="F82" i="4"/>
  <c r="F81" i="4"/>
  <c r="F80" i="4"/>
  <c r="F79" i="4"/>
  <c r="F78" i="4"/>
  <c r="F72" i="4"/>
  <c r="F71" i="4"/>
  <c r="F70" i="4"/>
  <c r="F69" i="4"/>
  <c r="F68" i="4"/>
  <c r="F67" i="4"/>
  <c r="F66" i="4"/>
  <c r="F65" i="4"/>
  <c r="F30" i="4"/>
  <c r="F29" i="4"/>
  <c r="O29" i="4" s="1"/>
  <c r="F22" i="4"/>
  <c r="G22" i="4" s="1"/>
  <c r="F425" i="4" l="1"/>
  <c r="G425" i="4" s="1"/>
  <c r="F45" i="4"/>
  <c r="O45" i="4" s="1"/>
  <c r="F419" i="4"/>
  <c r="G419" i="4" s="1"/>
  <c r="F428" i="4"/>
  <c r="F436" i="4"/>
  <c r="F401" i="4"/>
  <c r="O559" i="4"/>
  <c r="O561" i="4" s="1"/>
  <c r="F486" i="4"/>
  <c r="F397" i="4"/>
  <c r="F422" i="4"/>
  <c r="G422" i="4" s="1"/>
  <c r="F481" i="4"/>
  <c r="G481" i="4" s="1"/>
  <c r="F415" i="4"/>
  <c r="G415" i="4" s="1"/>
  <c r="F432" i="4"/>
  <c r="F404" i="4"/>
  <c r="F444" i="4"/>
  <c r="F305" i="4"/>
  <c r="O305" i="4" s="1"/>
  <c r="F354" i="4"/>
  <c r="F298" i="4"/>
  <c r="O298" i="4" s="1"/>
  <c r="F291" i="4"/>
  <c r="O291" i="4" s="1"/>
  <c r="F284" i="4"/>
  <c r="O284" i="4" s="1"/>
  <c r="F333" i="4"/>
  <c r="O333" i="4" s="1"/>
  <c r="L17" i="4"/>
  <c r="M17" i="4" s="1"/>
  <c r="F277" i="4"/>
  <c r="O277" i="4" s="1"/>
  <c r="F263" i="4"/>
  <c r="O263" i="4" s="1"/>
  <c r="F50" i="4"/>
  <c r="F326" i="4"/>
  <c r="O326" i="4" s="1"/>
  <c r="F340" i="4"/>
  <c r="O340" i="4" s="1"/>
  <c r="O22" i="4"/>
  <c r="L23" i="4"/>
  <c r="M23" i="4" s="1"/>
  <c r="F319" i="4"/>
  <c r="O319" i="4" s="1"/>
  <c r="F256" i="4"/>
  <c r="O256" i="4" s="1"/>
  <c r="F312" i="4"/>
  <c r="F347" i="4"/>
  <c r="O347" i="4" s="1"/>
  <c r="N713" i="4"/>
  <c r="G500" i="4"/>
  <c r="D21" i="6" s="1"/>
  <c r="G490" i="4"/>
  <c r="G474" i="4"/>
  <c r="D16" i="6" s="1"/>
  <c r="G69" i="4"/>
  <c r="O69" i="4"/>
  <c r="G82" i="4"/>
  <c r="O82" i="4"/>
  <c r="G95" i="4"/>
  <c r="O95" i="4"/>
  <c r="G108" i="4"/>
  <c r="O108" i="4"/>
  <c r="G121" i="4"/>
  <c r="O121" i="4"/>
  <c r="G134" i="4"/>
  <c r="O134" i="4"/>
  <c r="G147" i="4"/>
  <c r="O147" i="4"/>
  <c r="G160" i="4"/>
  <c r="O160" i="4"/>
  <c r="G173" i="4"/>
  <c r="O173" i="4"/>
  <c r="G186" i="4"/>
  <c r="O186" i="4"/>
  <c r="G199" i="4"/>
  <c r="O199" i="4"/>
  <c r="G212" i="4"/>
  <c r="O212" i="4"/>
  <c r="G225" i="4"/>
  <c r="O225" i="4"/>
  <c r="G238" i="4"/>
  <c r="O238" i="4"/>
  <c r="G251" i="4"/>
  <c r="O251" i="4"/>
  <c r="G267" i="4"/>
  <c r="O267" i="4"/>
  <c r="G289" i="4"/>
  <c r="O289" i="4"/>
  <c r="G301" i="4"/>
  <c r="O301" i="4"/>
  <c r="G311" i="4"/>
  <c r="O311" i="4"/>
  <c r="G323" i="4"/>
  <c r="O323" i="4"/>
  <c r="G368" i="4"/>
  <c r="O368" i="4"/>
  <c r="G384" i="4"/>
  <c r="O384" i="4"/>
  <c r="G405" i="4"/>
  <c r="O405" i="4"/>
  <c r="G413" i="4"/>
  <c r="O413" i="4"/>
  <c r="G424" i="4"/>
  <c r="O424" i="4"/>
  <c r="G435" i="4"/>
  <c r="O435" i="4"/>
  <c r="G446" i="4"/>
  <c r="O446" i="4"/>
  <c r="G455" i="4"/>
  <c r="O455" i="4"/>
  <c r="G465" i="4"/>
  <c r="O465" i="4"/>
  <c r="O488" i="4"/>
  <c r="O693" i="4"/>
  <c r="F28" i="4"/>
  <c r="L28" i="4"/>
  <c r="M28" i="4" s="1"/>
  <c r="G41" i="4"/>
  <c r="O41" i="4"/>
  <c r="G54" i="4"/>
  <c r="O54" i="4"/>
  <c r="G75" i="4"/>
  <c r="O75" i="4"/>
  <c r="G101" i="4"/>
  <c r="O101" i="4"/>
  <c r="G127" i="4"/>
  <c r="O127" i="4"/>
  <c r="G153" i="4"/>
  <c r="O153" i="4"/>
  <c r="G179" i="4"/>
  <c r="O179" i="4"/>
  <c r="G205" i="4"/>
  <c r="O205" i="4"/>
  <c r="G231" i="4"/>
  <c r="O231" i="4"/>
  <c r="G264" i="4"/>
  <c r="O264" i="4"/>
  <c r="G306" i="4"/>
  <c r="O306" i="4"/>
  <c r="G402" i="4"/>
  <c r="O402" i="4"/>
  <c r="O475" i="4"/>
  <c r="O485" i="4"/>
  <c r="O650" i="4"/>
  <c r="O660" i="4"/>
  <c r="O703" i="4"/>
  <c r="G70" i="4"/>
  <c r="O70" i="4"/>
  <c r="G83" i="4"/>
  <c r="O83" i="4"/>
  <c r="G96" i="4"/>
  <c r="O96" i="4"/>
  <c r="G109" i="4"/>
  <c r="O109" i="4"/>
  <c r="G122" i="4"/>
  <c r="O122" i="4"/>
  <c r="G135" i="4"/>
  <c r="O135" i="4"/>
  <c r="G148" i="4"/>
  <c r="O148" i="4"/>
  <c r="G161" i="4"/>
  <c r="O161" i="4"/>
  <c r="G174" i="4"/>
  <c r="O174" i="4"/>
  <c r="G187" i="4"/>
  <c r="O187" i="4"/>
  <c r="G200" i="4"/>
  <c r="O200" i="4"/>
  <c r="G213" i="4"/>
  <c r="O213" i="4"/>
  <c r="G226" i="4"/>
  <c r="O226" i="4"/>
  <c r="G239" i="4"/>
  <c r="O239" i="4"/>
  <c r="G252" i="4"/>
  <c r="O252" i="4"/>
  <c r="G260" i="4"/>
  <c r="O260" i="4"/>
  <c r="G268" i="4"/>
  <c r="O268" i="4"/>
  <c r="G280" i="4"/>
  <c r="O280" i="4"/>
  <c r="G290" i="4"/>
  <c r="O290" i="4"/>
  <c r="G302" i="4"/>
  <c r="O302" i="4"/>
  <c r="G324" i="4"/>
  <c r="O324" i="4"/>
  <c r="G336" i="4"/>
  <c r="O336" i="4"/>
  <c r="G343" i="4"/>
  <c r="O343" i="4"/>
  <c r="G349" i="4"/>
  <c r="O349" i="4"/>
  <c r="G353" i="4"/>
  <c r="O353" i="4"/>
  <c r="G370" i="4"/>
  <c r="O370" i="4"/>
  <c r="G385" i="4"/>
  <c r="O385" i="4"/>
  <c r="G406" i="4"/>
  <c r="O406" i="4"/>
  <c r="G414" i="4"/>
  <c r="O414" i="4"/>
  <c r="G426" i="4"/>
  <c r="O426" i="4"/>
  <c r="G438" i="4"/>
  <c r="O438" i="4"/>
  <c r="G447" i="4"/>
  <c r="O447" i="4"/>
  <c r="G456" i="4"/>
  <c r="O456" i="4"/>
  <c r="G468" i="4"/>
  <c r="O468" i="4"/>
  <c r="O489" i="4"/>
  <c r="O694" i="4"/>
  <c r="L15" i="4"/>
  <c r="M15" i="4" s="1"/>
  <c r="G46" i="4"/>
  <c r="O46" i="4"/>
  <c r="G55" i="4"/>
  <c r="O55" i="4"/>
  <c r="G74" i="4"/>
  <c r="O74" i="4"/>
  <c r="G100" i="4"/>
  <c r="O100" i="4"/>
  <c r="G126" i="4"/>
  <c r="O126" i="4"/>
  <c r="G152" i="4"/>
  <c r="O152" i="4"/>
  <c r="G178" i="4"/>
  <c r="O178" i="4"/>
  <c r="G204" i="4"/>
  <c r="O204" i="4"/>
  <c r="G230" i="4"/>
  <c r="O230" i="4"/>
  <c r="G285" i="4"/>
  <c r="O285" i="4"/>
  <c r="G403" i="4"/>
  <c r="O403" i="4"/>
  <c r="O476" i="4"/>
  <c r="O486" i="4"/>
  <c r="O652" i="4"/>
  <c r="O676" i="4"/>
  <c r="O695" i="4"/>
  <c r="G136" i="4"/>
  <c r="O136" i="4"/>
  <c r="G227" i="4"/>
  <c r="O227" i="4"/>
  <c r="G303" i="4"/>
  <c r="O303" i="4"/>
  <c r="G90" i="4"/>
  <c r="O90" i="4"/>
  <c r="G220" i="4"/>
  <c r="O220" i="4"/>
  <c r="G448" i="4"/>
  <c r="O448" i="4"/>
  <c r="O704" i="4"/>
  <c r="G30" i="4"/>
  <c r="O30" i="4"/>
  <c r="G72" i="4"/>
  <c r="O72" i="4"/>
  <c r="G85" i="4"/>
  <c r="O85" i="4"/>
  <c r="G98" i="4"/>
  <c r="O98" i="4"/>
  <c r="G111" i="4"/>
  <c r="O111" i="4"/>
  <c r="G124" i="4"/>
  <c r="O124" i="4"/>
  <c r="G137" i="4"/>
  <c r="O137" i="4"/>
  <c r="G150" i="4"/>
  <c r="O150" i="4"/>
  <c r="G163" i="4"/>
  <c r="O163" i="4"/>
  <c r="G176" i="4"/>
  <c r="O176" i="4"/>
  <c r="G189" i="4"/>
  <c r="O189" i="4"/>
  <c r="G202" i="4"/>
  <c r="O202" i="4"/>
  <c r="G215" i="4"/>
  <c r="O215" i="4"/>
  <c r="G228" i="4"/>
  <c r="O228" i="4"/>
  <c r="G241" i="4"/>
  <c r="O241" i="4"/>
  <c r="G254" i="4"/>
  <c r="O254" i="4"/>
  <c r="G261" i="4"/>
  <c r="O261" i="4"/>
  <c r="G272" i="4"/>
  <c r="O272" i="4"/>
  <c r="G282" i="4"/>
  <c r="O282" i="4"/>
  <c r="G294" i="4"/>
  <c r="O294" i="4"/>
  <c r="G304" i="4"/>
  <c r="O304" i="4"/>
  <c r="G316" i="4"/>
  <c r="O316" i="4"/>
  <c r="G338" i="4"/>
  <c r="O338" i="4"/>
  <c r="G344" i="4"/>
  <c r="O344" i="4"/>
  <c r="G350" i="4"/>
  <c r="O350" i="4"/>
  <c r="G358" i="4"/>
  <c r="O358" i="4"/>
  <c r="G374" i="4"/>
  <c r="O374" i="4"/>
  <c r="G408" i="4"/>
  <c r="O408" i="4"/>
  <c r="G417" i="4"/>
  <c r="O417" i="4"/>
  <c r="G429" i="4"/>
  <c r="O429" i="4"/>
  <c r="G440" i="4"/>
  <c r="O440" i="4"/>
  <c r="G450" i="4"/>
  <c r="O450" i="4"/>
  <c r="G459" i="4"/>
  <c r="O459" i="4"/>
  <c r="O495" i="4"/>
  <c r="L18" i="4"/>
  <c r="M18" i="4" s="1"/>
  <c r="G36" i="4"/>
  <c r="O36" i="4"/>
  <c r="G62" i="4"/>
  <c r="O62" i="4"/>
  <c r="G115" i="4"/>
  <c r="O115" i="4"/>
  <c r="G141" i="4"/>
  <c r="O141" i="4"/>
  <c r="G167" i="4"/>
  <c r="O167" i="4"/>
  <c r="G193" i="4"/>
  <c r="O193" i="4"/>
  <c r="G219" i="4"/>
  <c r="O219" i="4"/>
  <c r="G245" i="4"/>
  <c r="O245" i="4"/>
  <c r="G299" i="4"/>
  <c r="O299" i="4"/>
  <c r="G334" i="4"/>
  <c r="O334" i="4"/>
  <c r="G341" i="4"/>
  <c r="O341" i="4"/>
  <c r="G348" i="4"/>
  <c r="O348" i="4"/>
  <c r="G462" i="4"/>
  <c r="O462" i="4"/>
  <c r="O478" i="4"/>
  <c r="O491" i="4"/>
  <c r="G477" i="4"/>
  <c r="O550" i="4"/>
  <c r="O571" i="4"/>
  <c r="O655" i="4"/>
  <c r="O678" i="4"/>
  <c r="G97" i="4"/>
  <c r="O97" i="4"/>
  <c r="G175" i="4"/>
  <c r="O175" i="4"/>
  <c r="G240" i="4"/>
  <c r="O240" i="4"/>
  <c r="G293" i="4"/>
  <c r="O293" i="4"/>
  <c r="G337" i="4"/>
  <c r="O337" i="4"/>
  <c r="G356" i="4"/>
  <c r="O356" i="4"/>
  <c r="G427" i="4"/>
  <c r="O427" i="4"/>
  <c r="G116" i="4"/>
  <c r="O116" i="4"/>
  <c r="G65" i="4"/>
  <c r="O65" i="4"/>
  <c r="G78" i="4"/>
  <c r="O78" i="4"/>
  <c r="G91" i="4"/>
  <c r="O91" i="4"/>
  <c r="G143" i="4"/>
  <c r="O143" i="4"/>
  <c r="G169" i="4"/>
  <c r="O169" i="4"/>
  <c r="G195" i="4"/>
  <c r="O195" i="4"/>
  <c r="G221" i="4"/>
  <c r="O221" i="4"/>
  <c r="G273" i="4"/>
  <c r="O273" i="4"/>
  <c r="G283" i="4"/>
  <c r="O283" i="4"/>
  <c r="G295" i="4"/>
  <c r="O295" i="4"/>
  <c r="G307" i="4"/>
  <c r="O307" i="4"/>
  <c r="G317" i="4"/>
  <c r="O317" i="4"/>
  <c r="G329" i="4"/>
  <c r="O329" i="4"/>
  <c r="G360" i="4"/>
  <c r="O360" i="4"/>
  <c r="G376" i="4"/>
  <c r="O376" i="4"/>
  <c r="G393" i="4"/>
  <c r="O393" i="4"/>
  <c r="G409" i="4"/>
  <c r="O409" i="4"/>
  <c r="G418" i="4"/>
  <c r="O418" i="4"/>
  <c r="G430" i="4"/>
  <c r="O430" i="4"/>
  <c r="G441" i="4"/>
  <c r="O441" i="4"/>
  <c r="G451" i="4"/>
  <c r="O451" i="4"/>
  <c r="G460" i="4"/>
  <c r="O460" i="4"/>
  <c r="G37" i="4"/>
  <c r="O37" i="4"/>
  <c r="G49" i="4"/>
  <c r="O49" i="4"/>
  <c r="G63" i="4"/>
  <c r="O63" i="4"/>
  <c r="G88" i="4"/>
  <c r="O88" i="4"/>
  <c r="G114" i="4"/>
  <c r="O114" i="4"/>
  <c r="G140" i="4"/>
  <c r="O140" i="4"/>
  <c r="G166" i="4"/>
  <c r="O166" i="4"/>
  <c r="G192" i="4"/>
  <c r="O192" i="4"/>
  <c r="G218" i="4"/>
  <c r="O218" i="4"/>
  <c r="G244" i="4"/>
  <c r="O244" i="4"/>
  <c r="G278" i="4"/>
  <c r="O278" i="4"/>
  <c r="G469" i="4"/>
  <c r="O469" i="4"/>
  <c r="O480" i="4"/>
  <c r="O492" i="4"/>
  <c r="G478" i="4"/>
  <c r="O551" i="4"/>
  <c r="O656" i="4"/>
  <c r="O679" i="4"/>
  <c r="O705" i="4"/>
  <c r="G123" i="4"/>
  <c r="O123" i="4"/>
  <c r="G214" i="4"/>
  <c r="O214" i="4"/>
  <c r="G439" i="4"/>
  <c r="O439" i="4"/>
  <c r="O696" i="4"/>
  <c r="G47" i="4"/>
  <c r="O47" i="4"/>
  <c r="G194" i="4"/>
  <c r="O194" i="4"/>
  <c r="G320" i="4"/>
  <c r="O320" i="4"/>
  <c r="O569" i="4"/>
  <c r="G66" i="4"/>
  <c r="O66" i="4"/>
  <c r="G79" i="4"/>
  <c r="O79" i="4"/>
  <c r="G92" i="4"/>
  <c r="O92" i="4"/>
  <c r="G105" i="4"/>
  <c r="O105" i="4"/>
  <c r="G118" i="4"/>
  <c r="O118" i="4"/>
  <c r="G131" i="4"/>
  <c r="O131" i="4"/>
  <c r="G144" i="4"/>
  <c r="O144" i="4"/>
  <c r="G157" i="4"/>
  <c r="O157" i="4"/>
  <c r="G170" i="4"/>
  <c r="O170" i="4"/>
  <c r="G183" i="4"/>
  <c r="O183" i="4"/>
  <c r="G196" i="4"/>
  <c r="O196" i="4"/>
  <c r="G209" i="4"/>
  <c r="O209" i="4"/>
  <c r="G222" i="4"/>
  <c r="O222" i="4"/>
  <c r="G235" i="4"/>
  <c r="O235" i="4"/>
  <c r="G248" i="4"/>
  <c r="O248" i="4"/>
  <c r="G262" i="4"/>
  <c r="O262" i="4"/>
  <c r="G274" i="4"/>
  <c r="O274" i="4"/>
  <c r="G296" i="4"/>
  <c r="O296" i="4"/>
  <c r="G308" i="4"/>
  <c r="O308" i="4"/>
  <c r="G318" i="4"/>
  <c r="O318" i="4"/>
  <c r="G330" i="4"/>
  <c r="O330" i="4"/>
  <c r="G339" i="4"/>
  <c r="O339" i="4"/>
  <c r="G345" i="4"/>
  <c r="O345" i="4"/>
  <c r="G351" i="4"/>
  <c r="O351" i="4"/>
  <c r="G362" i="4"/>
  <c r="O362" i="4"/>
  <c r="G378" i="4"/>
  <c r="O378" i="4"/>
  <c r="G398" i="4"/>
  <c r="O398" i="4"/>
  <c r="G410" i="4"/>
  <c r="O410" i="4"/>
  <c r="G420" i="4"/>
  <c r="O420" i="4"/>
  <c r="G431" i="4"/>
  <c r="O431" i="4"/>
  <c r="G443" i="4"/>
  <c r="O443" i="4"/>
  <c r="G452" i="4"/>
  <c r="O452" i="4"/>
  <c r="G461" i="4"/>
  <c r="O461" i="4"/>
  <c r="O690" i="4"/>
  <c r="G51" i="4"/>
  <c r="O51" i="4"/>
  <c r="G64" i="4"/>
  <c r="O64" i="4"/>
  <c r="G87" i="4"/>
  <c r="O87" i="4"/>
  <c r="G113" i="4"/>
  <c r="O113" i="4"/>
  <c r="G139" i="4"/>
  <c r="O139" i="4"/>
  <c r="G165" i="4"/>
  <c r="O165" i="4"/>
  <c r="G191" i="4"/>
  <c r="O191" i="4"/>
  <c r="G217" i="4"/>
  <c r="O217" i="4"/>
  <c r="G243" i="4"/>
  <c r="O243" i="4"/>
  <c r="G313" i="4"/>
  <c r="O313" i="4"/>
  <c r="O481" i="4"/>
  <c r="G479" i="4"/>
  <c r="O552" i="4"/>
  <c r="O575" i="4"/>
  <c r="O657" i="4"/>
  <c r="O680" i="4"/>
  <c r="G71" i="4"/>
  <c r="O71" i="4"/>
  <c r="G110" i="4"/>
  <c r="O110" i="4"/>
  <c r="G162" i="4"/>
  <c r="O162" i="4"/>
  <c r="G188" i="4"/>
  <c r="O188" i="4"/>
  <c r="G269" i="4"/>
  <c r="O269" i="4"/>
  <c r="G315" i="4"/>
  <c r="O315" i="4"/>
  <c r="G325" i="4"/>
  <c r="O325" i="4"/>
  <c r="G372" i="4"/>
  <c r="O372" i="4"/>
  <c r="G416" i="4"/>
  <c r="O416" i="4"/>
  <c r="G458" i="4"/>
  <c r="O458" i="4"/>
  <c r="G35" i="4"/>
  <c r="O35" i="4"/>
  <c r="G142" i="4"/>
  <c r="O142" i="4"/>
  <c r="O477" i="4"/>
  <c r="O654" i="4"/>
  <c r="G67" i="4"/>
  <c r="O67" i="4"/>
  <c r="G80" i="4"/>
  <c r="O80" i="4"/>
  <c r="G93" i="4"/>
  <c r="O93" i="4"/>
  <c r="G106" i="4"/>
  <c r="O106" i="4"/>
  <c r="G119" i="4"/>
  <c r="O119" i="4"/>
  <c r="G132" i="4"/>
  <c r="O132" i="4"/>
  <c r="G145" i="4"/>
  <c r="O145" i="4"/>
  <c r="G158" i="4"/>
  <c r="O158" i="4"/>
  <c r="G171" i="4"/>
  <c r="O171" i="4"/>
  <c r="G184" i="4"/>
  <c r="O184" i="4"/>
  <c r="G197" i="4"/>
  <c r="O197" i="4"/>
  <c r="G210" i="4"/>
  <c r="O210" i="4"/>
  <c r="G223" i="4"/>
  <c r="O223" i="4"/>
  <c r="G236" i="4"/>
  <c r="O236" i="4"/>
  <c r="G249" i="4"/>
  <c r="O249" i="4"/>
  <c r="G275" i="4"/>
  <c r="O275" i="4"/>
  <c r="G287" i="4"/>
  <c r="O287" i="4"/>
  <c r="G297" i="4"/>
  <c r="O297" i="4"/>
  <c r="G309" i="4"/>
  <c r="O309" i="4"/>
  <c r="G331" i="4"/>
  <c r="O331" i="4"/>
  <c r="G364" i="4"/>
  <c r="O364" i="4"/>
  <c r="G380" i="4"/>
  <c r="O380" i="4"/>
  <c r="G399" i="4"/>
  <c r="O399" i="4"/>
  <c r="G411" i="4"/>
  <c r="O411" i="4"/>
  <c r="G421" i="4"/>
  <c r="O421" i="4"/>
  <c r="G433" i="4"/>
  <c r="O433" i="4"/>
  <c r="G453" i="4"/>
  <c r="O453" i="4"/>
  <c r="G463" i="4"/>
  <c r="O463" i="4"/>
  <c r="O691" i="4"/>
  <c r="G39" i="4"/>
  <c r="O39" i="4"/>
  <c r="G52" i="4"/>
  <c r="O52" i="4"/>
  <c r="G77" i="4"/>
  <c r="O77" i="4"/>
  <c r="G103" i="4"/>
  <c r="O103" i="4"/>
  <c r="G129" i="4"/>
  <c r="O129" i="4"/>
  <c r="G155" i="4"/>
  <c r="O155" i="4"/>
  <c r="G181" i="4"/>
  <c r="O181" i="4"/>
  <c r="G207" i="4"/>
  <c r="O207" i="4"/>
  <c r="G233" i="4"/>
  <c r="O233" i="4"/>
  <c r="G292" i="4"/>
  <c r="O292" i="4"/>
  <c r="O473" i="4"/>
  <c r="O482" i="4"/>
  <c r="O504" i="4"/>
  <c r="G480" i="4"/>
  <c r="O556" i="4"/>
  <c r="O577" i="4"/>
  <c r="O658" i="4"/>
  <c r="O681" i="4"/>
  <c r="O702" i="4"/>
  <c r="O706" i="4"/>
  <c r="G84" i="4"/>
  <c r="O84" i="4"/>
  <c r="G149" i="4"/>
  <c r="O149" i="4"/>
  <c r="G201" i="4"/>
  <c r="O201" i="4"/>
  <c r="G253" i="4"/>
  <c r="O253" i="4"/>
  <c r="G281" i="4"/>
  <c r="O281" i="4"/>
  <c r="G407" i="4"/>
  <c r="O407" i="4"/>
  <c r="G449" i="4"/>
  <c r="O449" i="4"/>
  <c r="O494" i="4"/>
  <c r="G61" i="4"/>
  <c r="O61" i="4"/>
  <c r="G168" i="4"/>
  <c r="O168" i="4"/>
  <c r="G246" i="4"/>
  <c r="O246" i="4"/>
  <c r="O677" i="4"/>
  <c r="G68" i="4"/>
  <c r="O68" i="4"/>
  <c r="G81" i="4"/>
  <c r="O81" i="4"/>
  <c r="G94" i="4"/>
  <c r="O94" i="4"/>
  <c r="G107" i="4"/>
  <c r="O107" i="4"/>
  <c r="G120" i="4"/>
  <c r="O120" i="4"/>
  <c r="G133" i="4"/>
  <c r="O133" i="4"/>
  <c r="G146" i="4"/>
  <c r="O146" i="4"/>
  <c r="G159" i="4"/>
  <c r="O159" i="4"/>
  <c r="G172" i="4"/>
  <c r="O172" i="4"/>
  <c r="G185" i="4"/>
  <c r="O185" i="4"/>
  <c r="G198" i="4"/>
  <c r="O198" i="4"/>
  <c r="G211" i="4"/>
  <c r="O211" i="4"/>
  <c r="G224" i="4"/>
  <c r="O224" i="4"/>
  <c r="G237" i="4"/>
  <c r="O237" i="4"/>
  <c r="G250" i="4"/>
  <c r="O250" i="4"/>
  <c r="G259" i="4"/>
  <c r="O259" i="4"/>
  <c r="G266" i="4"/>
  <c r="O266" i="4"/>
  <c r="G276" i="4"/>
  <c r="O276" i="4"/>
  <c r="G288" i="4"/>
  <c r="O288" i="4"/>
  <c r="G310" i="4"/>
  <c r="O310" i="4"/>
  <c r="G322" i="4"/>
  <c r="O322" i="4"/>
  <c r="G332" i="4"/>
  <c r="O332" i="4"/>
  <c r="G346" i="4"/>
  <c r="O346" i="4"/>
  <c r="G352" i="4"/>
  <c r="O352" i="4"/>
  <c r="G366" i="4"/>
  <c r="O366" i="4"/>
  <c r="G382" i="4"/>
  <c r="O382" i="4"/>
  <c r="G400" i="4"/>
  <c r="O400" i="4"/>
  <c r="G412" i="4"/>
  <c r="O412" i="4"/>
  <c r="G423" i="4"/>
  <c r="O423" i="4"/>
  <c r="G434" i="4"/>
  <c r="O434" i="4"/>
  <c r="G445" i="4"/>
  <c r="O445" i="4"/>
  <c r="G454" i="4"/>
  <c r="O454" i="4"/>
  <c r="G464" i="4"/>
  <c r="O464" i="4"/>
  <c r="O692" i="4"/>
  <c r="F27" i="4"/>
  <c r="L27" i="4"/>
  <c r="M27" i="4" s="1"/>
  <c r="G40" i="4"/>
  <c r="O40" i="4"/>
  <c r="G53" i="4"/>
  <c r="O53" i="4"/>
  <c r="G76" i="4"/>
  <c r="O76" i="4"/>
  <c r="G102" i="4"/>
  <c r="O102" i="4"/>
  <c r="G128" i="4"/>
  <c r="O128" i="4"/>
  <c r="G154" i="4"/>
  <c r="O154" i="4"/>
  <c r="G180" i="4"/>
  <c r="O180" i="4"/>
  <c r="G206" i="4"/>
  <c r="O206" i="4"/>
  <c r="G232" i="4"/>
  <c r="O232" i="4"/>
  <c r="G257" i="4"/>
  <c r="O257" i="4"/>
  <c r="G271" i="4"/>
  <c r="O271" i="4"/>
  <c r="G327" i="4"/>
  <c r="O327" i="4"/>
  <c r="O474" i="4"/>
  <c r="O483" i="4"/>
  <c r="O648" i="4"/>
  <c r="O659" i="4"/>
  <c r="O682" i="4"/>
  <c r="F15" i="4"/>
  <c r="O15" i="4" s="1"/>
  <c r="F16" i="4"/>
  <c r="M16" i="4"/>
  <c r="F19" i="4"/>
  <c r="M19" i="4"/>
  <c r="G551" i="4"/>
  <c r="F552" i="4"/>
  <c r="G484" i="4"/>
  <c r="F23" i="4"/>
  <c r="F21" i="4" s="1"/>
  <c r="F442" i="4"/>
  <c r="G265" i="4"/>
  <c r="F177" i="4"/>
  <c r="O177" i="4" s="1"/>
  <c r="F229" i="4"/>
  <c r="O229" i="4" s="1"/>
  <c r="G321" i="4"/>
  <c r="F112" i="4"/>
  <c r="O112" i="4" s="1"/>
  <c r="F138" i="4"/>
  <c r="O138" i="4" s="1"/>
  <c r="G182" i="4"/>
  <c r="G234" i="4"/>
  <c r="G279" i="4"/>
  <c r="G342" i="4"/>
  <c r="F18" i="4"/>
  <c r="G117" i="4"/>
  <c r="F190" i="4"/>
  <c r="O190" i="4" s="1"/>
  <c r="F242" i="4"/>
  <c r="O242" i="4" s="1"/>
  <c r="F164" i="4"/>
  <c r="O164" i="4" s="1"/>
  <c r="G247" i="4"/>
  <c r="G328" i="4"/>
  <c r="F151" i="4"/>
  <c r="O151" i="4" s="1"/>
  <c r="F203" i="4"/>
  <c r="O203" i="4" s="1"/>
  <c r="F270" i="4"/>
  <c r="O270" i="4" s="1"/>
  <c r="G286" i="4"/>
  <c r="G300" i="4"/>
  <c r="G314" i="4"/>
  <c r="O312" i="4"/>
  <c r="F99" i="4"/>
  <c r="O99" i="4" s="1"/>
  <c r="F125" i="4"/>
  <c r="O125" i="4" s="1"/>
  <c r="G156" i="4"/>
  <c r="G208" i="4"/>
  <c r="G258" i="4"/>
  <c r="G104" i="4"/>
  <c r="G130" i="4"/>
  <c r="F216" i="4"/>
  <c r="O216" i="4" s="1"/>
  <c r="G335" i="4"/>
  <c r="F86" i="4"/>
  <c r="O86" i="4" s="1"/>
  <c r="F73" i="4"/>
  <c r="O73" i="4" s="1"/>
  <c r="G89" i="4"/>
  <c r="F42" i="4"/>
  <c r="F60" i="4"/>
  <c r="O60" i="4" s="1"/>
  <c r="G48" i="4"/>
  <c r="G38" i="4"/>
  <c r="G29" i="4"/>
  <c r="D19" i="6" l="1"/>
  <c r="G489" i="4"/>
  <c r="F32" i="4"/>
  <c r="F56" i="4"/>
  <c r="O50" i="4"/>
  <c r="O56" i="4" s="1"/>
  <c r="G333" i="4"/>
  <c r="G397" i="4"/>
  <c r="L21" i="4"/>
  <c r="M21" i="4" s="1"/>
  <c r="F470" i="4"/>
  <c r="G428" i="4"/>
  <c r="G401" i="4"/>
  <c r="G263" i="4"/>
  <c r="G404" i="4"/>
  <c r="G444" i="4"/>
  <c r="G436" i="4"/>
  <c r="G277" i="4"/>
  <c r="G256" i="4"/>
  <c r="G312" i="4"/>
  <c r="G319" i="4"/>
  <c r="G298" i="4"/>
  <c r="O18" i="4"/>
  <c r="F17" i="4"/>
  <c r="G291" i="4"/>
  <c r="G50" i="4"/>
  <c r="G347" i="4"/>
  <c r="G284" i="4"/>
  <c r="G326" i="4"/>
  <c r="G340" i="4"/>
  <c r="G45" i="4"/>
  <c r="G305" i="4"/>
  <c r="F255" i="4"/>
  <c r="O255" i="4" s="1"/>
  <c r="O422" i="4"/>
  <c r="O432" i="4"/>
  <c r="G42" i="4"/>
  <c r="D12" i="6" s="1"/>
  <c r="O472" i="4"/>
  <c r="O419" i="4"/>
  <c r="O567" i="4"/>
  <c r="O425" i="4"/>
  <c r="G270" i="4"/>
  <c r="O457" i="4"/>
  <c r="O444" i="4" s="1"/>
  <c r="O442" i="4"/>
  <c r="O490" i="4"/>
  <c r="O401" i="4"/>
  <c r="O675" i="4"/>
  <c r="O683" i="4" s="1"/>
  <c r="G486" i="4"/>
  <c r="O415" i="4"/>
  <c r="O651" i="4"/>
  <c r="O572" i="4" s="1"/>
  <c r="O404" i="4"/>
  <c r="O437" i="4"/>
  <c r="O436" i="4" s="1"/>
  <c r="O397" i="4"/>
  <c r="O493" i="4"/>
  <c r="O487" i="4"/>
  <c r="G15" i="4"/>
  <c r="O557" i="4"/>
  <c r="O707" i="4"/>
  <c r="G216" i="4"/>
  <c r="G125" i="4"/>
  <c r="G190" i="4"/>
  <c r="G164" i="4"/>
  <c r="G242" i="4"/>
  <c r="G73" i="4"/>
  <c r="G99" i="4"/>
  <c r="G138" i="4"/>
  <c r="G86" i="4"/>
  <c r="G354" i="4"/>
  <c r="O354" i="4"/>
  <c r="O697" i="4"/>
  <c r="G203" i="4"/>
  <c r="G112" i="4"/>
  <c r="O484" i="4"/>
  <c r="O479" i="4" s="1"/>
  <c r="G151" i="4"/>
  <c r="G442" i="4"/>
  <c r="G229" i="4"/>
  <c r="G27" i="4"/>
  <c r="O27" i="4"/>
  <c r="O42" i="4"/>
  <c r="G177" i="4"/>
  <c r="G432" i="4"/>
  <c r="G28" i="4"/>
  <c r="O28" i="4"/>
  <c r="G19" i="4"/>
  <c r="O19" i="4"/>
  <c r="O23" i="4"/>
  <c r="O21" i="4" s="1"/>
  <c r="G16" i="4"/>
  <c r="O16" i="4"/>
  <c r="G552" i="4"/>
  <c r="D23" i="6" s="1"/>
  <c r="G23" i="4"/>
  <c r="G21" i="4" s="1"/>
  <c r="G60" i="4"/>
  <c r="F59" i="4"/>
  <c r="G18" i="4"/>
  <c r="O17" i="4" l="1"/>
  <c r="O24" i="4" s="1"/>
  <c r="F394" i="4"/>
  <c r="G56" i="4"/>
  <c r="D13" i="6" s="1"/>
  <c r="G17" i="4"/>
  <c r="G24" i="4" s="1"/>
  <c r="G470" i="4"/>
  <c r="G255" i="4"/>
  <c r="D18" i="6"/>
  <c r="O428" i="4"/>
  <c r="O470" i="4" s="1"/>
  <c r="O59" i="4"/>
  <c r="O394" i="4" s="1"/>
  <c r="F24" i="4"/>
  <c r="G59" i="4"/>
  <c r="G32" i="4"/>
  <c r="D11" i="6" s="1"/>
  <c r="O661" i="4"/>
  <c r="O32" i="4"/>
  <c r="D17" i="6"/>
  <c r="G394" i="4" l="1"/>
  <c r="O505" i="4"/>
  <c r="D10" i="6"/>
  <c r="D14" i="6" l="1"/>
  <c r="D15" i="6"/>
  <c r="O713" i="4"/>
  <c r="D2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tc={5E06375E-BB67-4505-A5C5-3BEFE801FACC}</author>
    <author>tc={A2578382-17A3-4846-830E-405954713834}</author>
    <author>tc={2F2CA8C2-ED62-4DBD-85E7-276DD58D410A}</author>
    <author>tc={0DAA33D3-1C07-4962-B563-94F67D98BADD}</author>
    <author>tc={9EAAD90A-8D3F-4B07-8DE4-AE2CFA5CBF8D}</author>
    <author>tc={37DE2400-57DD-43CD-A2ED-9582532490A0}</author>
    <author>tc={6942BA3B-F673-48C6-8CB9-5F795C670305}</author>
    <author>tc={A4E24F90-88B6-4A1E-AFAD-C0B0DF5E1866}</author>
    <author>tc={4C22E57E-0DBA-4C74-BC60-6DF8689D5CE7}</author>
    <author>tc={CD22EE7C-9FFB-4717-A481-D79590433815}</author>
    <author>tc={906DF3CC-17C9-4A23-914B-DA5EDF5DADB2}</author>
    <author>tc={742890C1-1745-4041-B37A-7126964BF845}</author>
    <author>tc={40216922-097C-4029-BFED-00BB6C73527D}</author>
    <author>tc={3F35F804-AB0D-47C2-AD81-EE7B571EF15B}</author>
  </authors>
  <commentList>
    <comment ref="V18" authorId="0" shapeId="0" xr:uid="{5E06375E-BB67-4505-A5C5-3BEFE801FA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Nije dostavljena faktura na knjiženje</t>
        </r>
      </text>
    </comment>
    <comment ref="AH41" authorId="1" shapeId="0" xr:uid="{A2578382-17A3-4846-830E-40595471383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Prevoz kamionom do 10 km=60x15=900 KM
Rad kamiona sa grajfom=20x100=2.000 KM</t>
        </r>
      </text>
    </comment>
    <comment ref="Y468" authorId="2" shapeId="0" xr:uid="{2F2CA8C2-ED62-4DBD-85E7-276DD58D410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580,33 KM
Bunica-2 mosta=1,82x580=1.055,6 KM
Sanacija dijela=2,7x580=1.566 KM</t>
        </r>
      </text>
    </comment>
    <comment ref="B489" authorId="3" shapeId="0" xr:uid="{0DAA33D3-1C07-4962-B563-94F67D98BADD}">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VRTIĆ RADOST 45						  8,350.00 
STOJČEVAC 46						  4,512.00 
PLATO DOM KULTURE HRASNICA 47						  4,527.50 
UKLANJANJE NIŠA 48						  530.00 
IZGRADNJA LIFTA S. KOLONIJA 49						  8,379.54 
UKLANJANJE NIŠA 67						  2,650.00 
IZRADA INOX TABLE 68						  1,450.00 
IZRADA ELAB. 69						  5,450.00 
MOST BUNICA 70						  317.08 
DEMONTAŽA DIJELA OGRADE 72						  464.24 
						  1,095.00 
						  5,956.00 
UKLANJANJE NIŠA K. HEGEDUŠIĆA 110						  530.00 
POPRAVKA VOD. CIJEVI 111						  180.00 
ZAMJENA POZICIJA KLUPA 112						  1,851.50 
VELIKI PARK SANACIJA POSTOJEĆE KAN. 113						  759.79 
hidroizolaterski radovi dom zdravlja 114						  5,280.00 
UKLANJANJE NIŠA 132						  5,300.00 
FAK 133						  3,216.00 
BIJENJE SAKSIJA 134						  4,571.20 
HORTIKULTURALNO UREĐENJE SRC 135						  5,756.10 
FAKT 136						  3,000.00 
POSTAVLAJNJE TABLI 137						  240.00 </t>
        </r>
      </text>
    </comment>
    <comment ref="W668" authorId="4" shapeId="0" xr:uid="{9EAAD90A-8D3F-4B07-8DE4-AE2CFA5CBF8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Vrtić Radost=8.350 KM
Stojčevac=4.512 KM
Plato ispred Doma k. u Hrasnici=4.527 KM
Uklanjanje niša za kont. U ul. Nikole Š.=530 KM
Izgradnja lifta u ul. Ferhat paše S.43= 8.379,54 KM</t>
        </r>
      </text>
    </comment>
    <comment ref="Y668" authorId="5" shapeId="0" xr:uid="{37DE2400-57DD-43CD-A2ED-9582532490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Uklanjanje niša za kont. U ul. Begluk i Zdenka Markulja = 5x530= 2.650 KM
Izrada inox table=1x1.450 = 1.450 KM
izrada elaborata=1x5.450=5.450 KM
Pješački mostovi na potoku Bunica (2 mosta)=317,08 KM
Sanacija = 464,24 KM</t>
        </r>
      </text>
    </comment>
    <comment ref="AC668" authorId="6" shapeId="0" xr:uid="{6942BA3B-F673-48C6-8CB9-5F795C67030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Postavljanje jarbola i zastava=1.095 KM
Plato ispred D. Kulture u Hrasnici=5.956 KM</t>
        </r>
      </text>
    </comment>
    <comment ref="AE668" authorId="7" shapeId="0" xr:uid="{A4E24F90-88B6-4A1E-AFAD-C0B0DF5E186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Uklanjanje niše za kont. U ul. Krste Hegedušića=1x530= 530 KM
Popravka vodovodne cijevi, Buhotina 1=1x180 KM
SRC Park željeznica (zamjena pozicija klupa) = 1.851,5 KM
Veliki park-Kosturnica (sanacija kanalizacije) =759,79
DZ Ilidža (radovi na krovu)=5.280 KM
Izvedbeni projekat=3.000 KM</t>
        </r>
      </text>
    </comment>
    <comment ref="AH668" authorId="8" shapeId="0" xr:uid="{4C22E57E-0DBA-4C74-BC60-6DF8689D5CE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Uklanjanje niša za kont.=10x530=5.300 KM
Razni radovi=3.216 KM
Bojenje beton.saksija=4.571 KM
Hortikulturalno uređenje SRC Emir B.Č. =5.756,1 KM
Postavljanje tabli=240 KM</t>
        </r>
      </text>
    </comment>
    <comment ref="AL668" authorId="9" shapeId="0" xr:uid="{CD22EE7C-9FFB-4717-A481-D7959043381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Uklanjanje niše za kont. =9x530=4.770 KM
Održavanje SRC Emir B.Č.=11.966 KM</t>
        </r>
      </text>
    </comment>
    <comment ref="AO668" authorId="10" shapeId="0" xr:uid="{906DF3CC-17C9-4A23-914B-DA5EDF5DADB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Održavanje src parka E.B.Č.=11.965,81</t>
        </r>
      </text>
    </comment>
    <comment ref="P686" authorId="11" shapeId="0" xr:uid="{742890C1-1745-4041-B37A-7126964BF84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99,2x190 = 18.848 KM
Ručno i mašinsko štemanje betonskih površina sa uklanjanjem građevinskog šuta te odvozom na deponiju. Ukupna površina platoa je 248 m (kvadratnih) , a prosječna visina betonskih površina iznosi 0,4 m. U cijenu uračunato ograđivanje površine na kojoj se izvode radovi, te zaštita površina koje mogu biti izložene oštećenju prilikom izvođenja radova</t>
        </r>
      </text>
    </comment>
    <comment ref="S686" authorId="12" shapeId="0" xr:uid="{40216922-097C-4029-BFED-00BB6C73527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1x1.200=1.200 KM
Urušavanje devastiranog objekta i čišćenje okolnog terena u ul. Igmanska cesta
1x3.200 = 3.200 KM
Uklanjanje izgrađene drvene platforme u ul. Velika aleja br.21, Ilidža</t>
        </r>
      </text>
    </comment>
    <comment ref="AB686" authorId="13" shapeId="0" xr:uid="{3F35F804-AB0D-47C2-AD81-EE7B571EF15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Zimska iluminacija-dekoracija rasvjete, montaža, održavanje i demontaža</t>
        </r>
      </text>
    </comment>
  </commentList>
</comments>
</file>

<file path=xl/sharedStrings.xml><?xml version="1.0" encoding="utf-8"?>
<sst xmlns="http://schemas.openxmlformats.org/spreadsheetml/2006/main" count="1720" uniqueCount="827">
  <si>
    <t>Opis</t>
  </si>
  <si>
    <t>Jed. Mjere</t>
  </si>
  <si>
    <t>Količina</t>
  </si>
  <si>
    <t>Cijena bez PDV - a</t>
  </si>
  <si>
    <t>Ukupno bez PDV - a</t>
  </si>
  <si>
    <t>Ukupno sa PDV - om</t>
  </si>
  <si>
    <t>1.</t>
  </si>
  <si>
    <t>Održavanje higijene na zelenim površinama. Radovi podrazumijevaju čišćenje zelenih površina od smeća 96 puta u toku godine. Napomena: lokaliteti i površine date u grafičkom prikazu. Ukupna površina 350.353,93 m²</t>
  </si>
  <si>
    <t>Redovno čišćenje odvodnih kanalica /rešetki u Maloj Aleji i to 9 puta u toku godine</t>
  </si>
  <si>
    <t>3.</t>
  </si>
  <si>
    <t>3.1.</t>
  </si>
  <si>
    <t>kom</t>
  </si>
  <si>
    <t>3.2.</t>
  </si>
  <si>
    <t xml:space="preserve">Pranje 4 potputnjaka na teritoriji Općine Ilidža i to 1 x mjesečno u toku 6 mjeseci (4x1x6= 24) </t>
  </si>
  <si>
    <t>4.</t>
  </si>
  <si>
    <t>4.1.</t>
  </si>
  <si>
    <t>4.2.</t>
  </si>
  <si>
    <t>m²</t>
  </si>
  <si>
    <t xml:space="preserve">KONTO 12-613727-2 UKUPNO: </t>
  </si>
  <si>
    <t xml:space="preserve">Ručno čišćenje korita, vodotoka i potoka, košenje trave, sjeća nadzemnog izraslog šiblja cca 50mm, uklanjanje izrasle trave iz korita, čišćenje smeća iz vodotoka, te odvoz prikupljenog sadržaja na deponiju. </t>
  </si>
  <si>
    <t>Čišćenje kocki - Radovi podrazumijevaju čišćenje, košenje šestostrane prizme</t>
  </si>
  <si>
    <t>Sanacija kocki - šestostrana prizma, nabijanje podtla, nabavka i ugradnja geotekstila, nabavka i ugradnja betonskih prizmi, betoniranje gornje i donje betonske grede i bočnih betonskih greda.</t>
  </si>
  <si>
    <t>Popunjavane korita lomljenim čistim kamenom 32-150mm (nabavka, transport i ugradnja kamenog materijala).</t>
  </si>
  <si>
    <t xml:space="preserve">KONTO 12-613727-1 UKUPNO: </t>
  </si>
  <si>
    <t>Mašinsko čišćenje korita, vodotoka i potoka, sjeća rastinja iz korita (bez vađenja panjeva) odvoz posjećenog rastinja na deponiju, čišćenje korita od kamenog i zemljanog nanosa, odvoženje odstranjenog materijala na deponiju.</t>
  </si>
  <si>
    <t>h</t>
  </si>
  <si>
    <t>6.1.</t>
  </si>
  <si>
    <t>Rad bagera - gusjeničara</t>
  </si>
  <si>
    <t>Održavanje korita vodotoka - Mapšinska sječa stabala profila 0-32cm, sa odvozom na deponiju.</t>
  </si>
  <si>
    <t xml:space="preserve">Rad bagera/kombinirke </t>
  </si>
  <si>
    <t>8.1.</t>
  </si>
  <si>
    <t xml:space="preserve">Rad bagera - gusjeničara </t>
  </si>
  <si>
    <t xml:space="preserve">Rad mašine sa hidrauličnim pogonom /korpa </t>
  </si>
  <si>
    <t>Prevoz kamionom na udaljrnosti do 10 km</t>
  </si>
  <si>
    <t xml:space="preserve">KONTO 12-615116-2 UKUPNO: </t>
  </si>
  <si>
    <t>11.1.</t>
  </si>
  <si>
    <t>Održavanje česmi</t>
  </si>
  <si>
    <t>11.2.</t>
  </si>
  <si>
    <t xml:space="preserve">Održavanje fontana </t>
  </si>
  <si>
    <t>11.3.</t>
  </si>
  <si>
    <t xml:space="preserve">Održavanje Centralnog spomen obilježja </t>
  </si>
  <si>
    <t>Održavanje javnog WC - a</t>
  </si>
  <si>
    <t>Održavanje uređaja i postrojenja lokalne kanalizacione mreže na području Općine Ilidža, svakodnevni obilazak u toku godine.</t>
  </si>
  <si>
    <t>12.1.</t>
  </si>
  <si>
    <t>Vreoca/Prečistač</t>
  </si>
  <si>
    <t xml:space="preserve">Lužansko polje kod Obija </t>
  </si>
  <si>
    <t>Stojčevac</t>
  </si>
  <si>
    <t xml:space="preserve">Općina Ilidža </t>
  </si>
  <si>
    <t>Mali Kiseljak</t>
  </si>
  <si>
    <t>KONTO 12-613725-1 UKUPNO:</t>
  </si>
  <si>
    <t>13.1.</t>
  </si>
  <si>
    <t>Dom kulture Butmir</t>
  </si>
  <si>
    <t>Januar</t>
  </si>
  <si>
    <t>Februar</t>
  </si>
  <si>
    <t>Mart</t>
  </si>
  <si>
    <t>April</t>
  </si>
  <si>
    <t xml:space="preserve">Maj </t>
  </si>
  <si>
    <t>Juni</t>
  </si>
  <si>
    <t>Juli</t>
  </si>
  <si>
    <t>Avgust</t>
  </si>
  <si>
    <t>Septembar</t>
  </si>
  <si>
    <t>Oktobar</t>
  </si>
  <si>
    <t>Novembar</t>
  </si>
  <si>
    <t>Decembar</t>
  </si>
  <si>
    <t>MZ Donji Kotorac</t>
  </si>
  <si>
    <t>MZ Sokolović Kolonija</t>
  </si>
  <si>
    <t>MZ Hrasnica I</t>
  </si>
  <si>
    <t>MZ Ilidža Centar</t>
  </si>
  <si>
    <t>MZ Lužani</t>
  </si>
  <si>
    <t xml:space="preserve">MZ Vreoca -Vrelo Bosne </t>
  </si>
  <si>
    <t>MZ Blažuj</t>
  </si>
  <si>
    <t xml:space="preserve">MZ Rakovica </t>
  </si>
  <si>
    <t>MZ Osjek</t>
  </si>
  <si>
    <t>MZ Otes</t>
  </si>
  <si>
    <t>MZ Stup</t>
  </si>
  <si>
    <t>MZ Stup II</t>
  </si>
  <si>
    <t>MZ Stupsko brdo</t>
  </si>
  <si>
    <t xml:space="preserve">Mašinsko (trimerom, kosilicom) i ručno košenje zelenih površina, obrezivanje ruža i samoniklog grmlja, te izgrabljivanje sa utovarom i odvozom prikupljenog materijala na javnim površinama oko objekata Mjesnih zajednica 10x u periodu od 01.04.2022. - 30.09.2022. </t>
  </si>
  <si>
    <t>14.1.</t>
  </si>
  <si>
    <t>Maj</t>
  </si>
  <si>
    <t>14.2.</t>
  </si>
  <si>
    <t xml:space="preserve">MZ Sokolović Kolonija </t>
  </si>
  <si>
    <t>14.3.</t>
  </si>
  <si>
    <t>14.4.</t>
  </si>
  <si>
    <t>MZ Hrasnica II</t>
  </si>
  <si>
    <t>14.5.</t>
  </si>
  <si>
    <t>14.6.</t>
  </si>
  <si>
    <t>MZ Vreoca - Vrelo Bosne</t>
  </si>
  <si>
    <t>14.8.</t>
  </si>
  <si>
    <t>14.9.</t>
  </si>
  <si>
    <t xml:space="preserve">MZ Dom kulture Rakovica </t>
  </si>
  <si>
    <t>14.10.</t>
  </si>
  <si>
    <t>14.11.</t>
  </si>
  <si>
    <t>14.12.</t>
  </si>
  <si>
    <t>14.13.</t>
  </si>
  <si>
    <t>14.14.</t>
  </si>
  <si>
    <t>MZ Dom kulture Stupsko brdo</t>
  </si>
  <si>
    <t>Pranje popločanih, asfaltiranih i betoniranih platoa u krugu objekta MZ 2 X mjesečno, a pranje se vrši 6 (šest) mjeseci u toku godine.</t>
  </si>
  <si>
    <t xml:space="preserve">Cisterna </t>
  </si>
  <si>
    <t xml:space="preserve">MZ Vreoca - Vrelo Bosne </t>
  </si>
  <si>
    <t xml:space="preserve">MZ Osjek </t>
  </si>
  <si>
    <t>Čišćenje kanalica i ravnih krovova na objektima MZ Centar Ilidža, MZ Stup i MZ Butmir</t>
  </si>
  <si>
    <t xml:space="preserve">Održavanje objekata i prostora ispred mjesnih zajednica na području općine Ilidža (održavanje, nabavka materijala,  rad radnika varioca/bravara uključujući aparat za varenje, rad vodoinstalatera,  rad električara, rad molera,  rad pomoćnih radnika) </t>
  </si>
  <si>
    <t>Oglasne table ispred MZ</t>
  </si>
  <si>
    <t>Nabavka i postavljanje samostojećih ustakljenih oglasnih tabli ispred objekata mjesnih zahednica</t>
  </si>
  <si>
    <t>Uklanjanje neprimjerenih grafita na objektima kolektivnig stanovanja, javnom prostoru i sli.</t>
  </si>
  <si>
    <t xml:space="preserve">KONTO 12-613721-1 UKUPNO: </t>
  </si>
  <si>
    <t>Zimsko i ljetno održavanje saobraćajnica 12-613724-3</t>
  </si>
  <si>
    <t xml:space="preserve">Mašinska i ručna košnja zapuštene travne površine, te izgrabljivanje sa utovarom i odvozom. </t>
  </si>
  <si>
    <t>Krčenje, orezivanje i uklanjanje (mašinski i ručno) samoniklog grmlja (zaštitni pojas ceste) sa prikupljanjem biljnog materijala, te utovarom i odvozom.</t>
  </si>
  <si>
    <t xml:space="preserve">Čišćenje odvodnih jaraka, kanala i rigola sa utovarom i odvozom na deponiju </t>
  </si>
  <si>
    <t>m</t>
  </si>
  <si>
    <t>Pješačke staze</t>
  </si>
  <si>
    <t>dan</t>
  </si>
  <si>
    <t>Platoi</t>
  </si>
  <si>
    <t>Ljetno održavanje javnih makadamskih saobraćajnica</t>
  </si>
  <si>
    <t>Uređenje postojećeg kolovoza sa ravnanjem i planiranjem, te utovarom i odvozom viška zemljenog materijala.</t>
  </si>
  <si>
    <t>Iskop podloge, utovar i odvoz iskopanog materijala na depo udaljen cca 5-7km. Prosječna dubina iskopa 10 cm.</t>
  </si>
  <si>
    <t>Nabavka, dovoz i mašinsko razastiranje tamponske frakcije (0-32 mm), valjanje uz obavezu nivelisanja podloge i kontrolu nagiba d= 10cm.</t>
  </si>
  <si>
    <t>Nabavka i dovoz tamponske frakcije (0-32mm) bez ugradnje, deponovanje na lokacije koje će se naknadno odrediti.</t>
  </si>
  <si>
    <t>Nasipanje udarnih rupa na makadamskoj kolovoznoj površini frakcijom 0-32 mm, prosječne debljine 10cm, te valjanjem iste</t>
  </si>
  <si>
    <t>Čišćenje zatrpanih propusta ili cijevi sa odstranjivanjem nanosa i odvozom na depo udaljen cca 5-7 km.</t>
  </si>
  <si>
    <t>Mašinski iskop kanala 0,4 x 0,3m, sa utovarom i odvozom iskopanog materijala na depo udaljen cca 5-7 km.</t>
  </si>
  <si>
    <t>Izrada propusta preko ceste (iskop rova 100x60, nabavka i ugradnja cijevi (SN8) Ø 300mm i zatrpavanje rova tamponskim materijalom.</t>
  </si>
  <si>
    <t>Čišćenje postojećih betonskih ivičnjaka sa utovarom i prevozom otpadnog materijala na deponiju udaljenu cca 5-7km.</t>
  </si>
  <si>
    <t>Mašinsko opsjecanje asfalta mašinom sjekačicom (pilom) debljine do 5 cm.</t>
  </si>
  <si>
    <t>Mašinsko opsjecanje asfalta mašinom sjekačicom (pilom) preko  5 cm.</t>
  </si>
  <si>
    <t xml:space="preserve">Mašinsko opsjecanje asfalta kompresorom sa sjekačem. </t>
  </si>
  <si>
    <t>ISKOPI</t>
  </si>
  <si>
    <t>Ručni iskop materijala postojeće kolovozne konstrukcije na dijelu oštećenja kolovoza sa prevozom na STD 10km                         (dubina iskopa 0-20 cm).</t>
  </si>
  <si>
    <t>Mašinski iskop i uklanjanje sloja asfalta na dijelu oštećenja kolovoza sa odvozom iskopanog materijala na deponiju od 10 km.</t>
  </si>
  <si>
    <t>m³</t>
  </si>
  <si>
    <t xml:space="preserve">IZRADA NASIPA </t>
  </si>
  <si>
    <t xml:space="preserve">Nabijanje podtla. </t>
  </si>
  <si>
    <t>IZRADA BANKINA</t>
  </si>
  <si>
    <t>Uređenje bankina ručno: Obuhvata saniranje rupa i ostalih neravnina na bankinama, planiranjem površine, nabijanjem do potrebne zbijenosti, utovar viška materijala i odvoz izvan cestovnog pojasa. Cijena obuhvata popravke denivelacije ± 10cm. Potreba za intervencijom: denivelacija uz rub kolovoza veće od 5 cm. Podužne neravnine na bankini veće od 2 cm.</t>
  </si>
  <si>
    <t>Dosipanje bankina: Obuhvata nabavku, transport i ugradnju tamponskog materijala za dosipanje bankina nižih od kolovoza debljine 5-10 cm, sa valjanjem i profilisanjem bankine, dovođenje u projektovani profil i nagib.</t>
  </si>
  <si>
    <t>a) dim. 18/24 cm</t>
  </si>
  <si>
    <t>Izdizanje potonulih ivičnjaka u sloju betona MB20, sa fugovanjem.</t>
  </si>
  <si>
    <t>b)“zaprečni F3 žuti“ dim. 18/34 cm</t>
  </si>
  <si>
    <t>ASFALTNI KOLOVOZ</t>
  </si>
  <si>
    <t>Nabavka, transport i ugradnja gornjih nosećih slojeva sa bitumen materijalom (AHZS 16(BNHS16)), sa emulziranjem podloge i zalijevanjem spojeva bitumenskom zalivenom masom</t>
  </si>
  <si>
    <t>d= 5 cm</t>
  </si>
  <si>
    <t>d=6 cm</t>
  </si>
  <si>
    <t>d=7 cm</t>
  </si>
  <si>
    <t>Nabavka, transport i ugradnja asfalta BB 11k (AB 11) debljine 5 cm.</t>
  </si>
  <si>
    <t>ZAŠTITNE OGRADE</t>
  </si>
  <si>
    <t>Nabavka, transport i ugradnja zaštitne čelične pocinčane odbojne ograde. Obuhvata postavljanje nove odbojne ograde klase zaštite H -1. U cijenu uračunat sav vezivni materijal, ojačanja, stubovi, kosi završetak i ravni završetak.</t>
  </si>
  <si>
    <t>Kom</t>
  </si>
  <si>
    <t>ODVODNJA</t>
  </si>
  <si>
    <t>Mašinski iskop rova za kišni kolektor u zemlji III i IV kategorije dubine 0 – 1,05 m, sa utovarom i odvozom na gradsku deponiju do 10 km.</t>
  </si>
  <si>
    <t>mᶟ</t>
  </si>
  <si>
    <t>Ručni iskop materijala (II i IV kategorije) rova dubine do 1m, sa utovarom i odvozom na deponiju do 10 km.</t>
  </si>
  <si>
    <t>Nabavka i ugradnja frakcije 0-4 mm, za zasipanje položenih cijevi sa mašinskim zatrpavanjem rova u slojevima po 20 cm.</t>
  </si>
  <si>
    <t>Nabavka i ugradnja frakcije za zasipanje drenažnih rovova 16-32mm.</t>
  </si>
  <si>
    <t>Nabavka i polaganje cijevi za odvodnju površinskih voda Ø 200 mm, (SN8).</t>
  </si>
  <si>
    <t>Nabavka i polaganje perforiranih cijevi kod izrade drenaže Ø160 mm.</t>
  </si>
  <si>
    <t>Nabavka i kompletna izrada slivničke rešetke za odvodnju oborinskih voda (taložnik, liveno željezna rešetka 40x40 cm, sa priključkom L=5M (plastika Ø 100mm)</t>
  </si>
  <si>
    <t>Nabavka i kompletna izrada šahta za kanalizaciju (betonsko okno sa livenim željeznim poklopcem Ø 600 mm, i priključkom L=5M (plastika Ø 100 mm)</t>
  </si>
  <si>
    <t>Nabavka i ugradnja novog poklopca šahta (ram, armirano betonska ploča oko rama, liveno željezni poklopac Ø 600 mm, sa ručnim čišćenjem taložnika i odvozom očišćenog materijala na gradsku deponiju do 10 km, sa završnim asfaltiranjem BB 11k (AB 11), debljine 6 cm i nivelacijom oko same rešetke.)</t>
  </si>
  <si>
    <t>Nabavka i ugradnja nove rešeke za odvodnju oborinske vode (ram, liveno željezna rešetka 40x40 cm) sa ručnim čišćenjem taložnika i odvozom očišćenog materijala na gradsku deponiju do 10 km, sa završnim asfaltiranjem BB 11k (AB 11) debljine 6 cm i nivelacijom oko same rešetke.</t>
  </si>
  <si>
    <t xml:space="preserve">Nabavka, transport i ugradnja poklopaca kanalizacionog šahta Ø 600mm, za teški saobraćaj. </t>
  </si>
  <si>
    <t>Nivelacija (do 50 cm) postojećeg šibera/šahta/rešetke iz cementnog betona na novu kotu asfalta.</t>
  </si>
  <si>
    <t xml:space="preserve">a) Šibera </t>
  </si>
  <si>
    <t>b) Šahtova</t>
  </si>
  <si>
    <t>c)Slivničkih rešetki</t>
  </si>
  <si>
    <t>Nabavka, transport i ugradnja humusa.</t>
  </si>
  <si>
    <t>Nabavka i sijanje trave.</t>
  </si>
  <si>
    <t>Kg</t>
  </si>
  <si>
    <t>Čišćenje slivnika i međuslivničkih veza sa ispiranjem cjevovoda Ø160, Ø200, te odvoz očišćenog materijala na gradsku deponiju.</t>
  </si>
  <si>
    <t>Betoniranje bankine bez armature.</t>
  </si>
  <si>
    <t>Zatrpavanje rova tamponom, nabijanje u slojevima.</t>
  </si>
  <si>
    <t>Čišćenje i održavanje pješačkih mostova Mala Aleja i most kod OBI – ja. Rad podrazumijeva redovno čišćenje i održavanje higijene 3 puta sedmično. Šestomjesečna kontrola mostova u cilju utvrđivanja oštećenja na ogradi, rasvjeti i urbanom mobilijaru. Popravka oštećenja utvrđenih kontrolom. Dva puta godišnje pranje kompletnih mostova sa WAP – om. Zamjena neispravnih svjetiljki i oštećenog mobilijara (samo rad plus nabavka svjetiljke ili pribora).</t>
  </si>
  <si>
    <t xml:space="preserve">Čišćenje i održavanje tendi u Maloj Aleji. Rad podrazumijeva šestomjesečnu kontrolu tendi u cilju utvrđivanja oštećenja na konstrukciji, pokrovu, elektro uređajima i mehanizmu na rasvjeti. Popravka oštećenja utvrđenih kontrolom. Dva puta godišnje pranje kompletnih tendi sa Wap – om. Zamjena neispravnih svjetiljki i oštećenja mehanizma i uređaja (samo rad plus nabavka svjetiljki ili pribora). </t>
  </si>
  <si>
    <t>Nabavka i ugradnja betona MB30 u dvostranoj oplati sa armaturom Ø 355</t>
  </si>
  <si>
    <t xml:space="preserve">Čišćenje linijske monoblok rešetke </t>
  </si>
  <si>
    <t xml:space="preserve">KONTO 12-613724-3 UKUPNO </t>
  </si>
  <si>
    <t>2.</t>
  </si>
  <si>
    <t>1.1.</t>
  </si>
  <si>
    <t>KONTO 12-821213-1 UKUPNO:</t>
  </si>
  <si>
    <t>Mašinsko čišćenje korita, vodotoka i potoka, sjeća rastinja iz korita (bez vađenja panjeva) odvoz posjećenog rastinja na deponiju, čišćenje korita od kamenog i zemljanog nanosa, odvoženje odstranjenog materijla na deponiju</t>
  </si>
  <si>
    <t>Održavanje korita vodotoka  Mašinska sjeća stabala profila 0-32 cm, sa odvozom na deponiju.</t>
  </si>
  <si>
    <t xml:space="preserve">KONTO 12-615116-1 UKUPNO: </t>
  </si>
  <si>
    <t xml:space="preserve">Popravka postojećih ograda </t>
  </si>
  <si>
    <t xml:space="preserve">KONTO 12-613724-1 UKUPNO: </t>
  </si>
  <si>
    <t xml:space="preserve">KONTO 12-615211-2 UKUPNO: </t>
  </si>
  <si>
    <t>Uređenje i dekoracija za vjerske i državne praznike</t>
  </si>
  <si>
    <t xml:space="preserve">Zimska iluminacija - dekoracija rasvjeta montaža, održavanje i demontaža </t>
  </si>
  <si>
    <t xml:space="preserve">KONTO 12-613991-1 UKUPNO </t>
  </si>
  <si>
    <t xml:space="preserve">12-613721-1 </t>
  </si>
  <si>
    <t>Građevinski radovi na izgradnji dječijih igrališta po MZ</t>
  </si>
  <si>
    <t xml:space="preserve">Ostali građevinski radovi </t>
  </si>
  <si>
    <t>12-615116-3</t>
  </si>
  <si>
    <t>m¹</t>
  </si>
  <si>
    <t>OPSJECANJE ASFALTA</t>
  </si>
  <si>
    <t>Prevoz kamionom na udaljenosti do 10 km</t>
  </si>
  <si>
    <t>OGRADE NA MOSTOVIMA - Nabavka materijla, doprema i ugradnja metalne zaštitne ograde na mostovima, korisne visine 1100mm izvedbe usklađene sa smjernicama za projektovanje, građenje, održavanje i nadzor na putevima. Ograda se sastoji od čeličnih stubova i rukohvata izgrađenih od kvadratnog poprečnog presjeka 60x60x5mm, rama od cijevi istog oblika i dimenzija i ispune izgrađene od plosnatog čelika 20 x8mm. Cijevi ispune se na donjoj strani zavaruju za ram ogrde, a na gornjoj strani za horizontalnu ispunu od pravougaone cijevi 40x20x2,5mm. Sve zavare izvesti kao pune kontinuirane ugaone zavare i prije antikorozione zaštite brusiti i brušenjem oblikovati. Ograda se preko anker ploča sidrenim vijcima 4x12/120 temelji za ab konstrukciju mosta.Položaj anker ploča prilagoditi situaciji lokacije ugradnje ograde. Završna antikoroziona zaštita je toplim cinčanjem. Sve mjere prekontrolisati na licu mjesta. Obraćun po m kompletno gotove ograde sve finalno ugrađene na licu mjesta.</t>
  </si>
  <si>
    <t xml:space="preserve">Ugovor za prinudno izvršenje rješenja </t>
  </si>
  <si>
    <t>Preostala količina</t>
  </si>
  <si>
    <t>JP "Ilidža" d.o.o.</t>
  </si>
  <si>
    <t>Sarajevo</t>
  </si>
  <si>
    <t>Održavanje higijene poločanih, afaltiranih i betoniranih platoa ispred i iza objekta MZ i to 5 x sedmično u toku 12 mjeseci. Radovi se odnose na čišćenje otpadaka, metenje i pražnjenje korpi (12 x 5040)</t>
  </si>
  <si>
    <t>cijena</t>
  </si>
  <si>
    <t>Redovno čišćenje korita rijeka</t>
  </si>
  <si>
    <t xml:space="preserve">Održavanje higijene i košenja na zelenim javnim površinama </t>
  </si>
  <si>
    <t>Vanredno čišćenje korita po nalogu CZ Općine Ilidža</t>
  </si>
  <si>
    <t>Održavanje javnih prostora i općinskih objekata po MZ (oglasne table, platoi, table sa uličnim natpisima, objekti MZ i dr.)</t>
  </si>
  <si>
    <t>Hitne intervencije na prevenciji od polava (CZ)</t>
  </si>
  <si>
    <t xml:space="preserve">Održavanje javnih česmi i kanalizacija </t>
  </si>
  <si>
    <t xml:space="preserve">Sanacija, održavanje i izgradnja ograda na mostovima </t>
  </si>
  <si>
    <t xml:space="preserve"> 12-613727-2 </t>
  </si>
  <si>
    <t xml:space="preserve"> 12-613727-1  </t>
  </si>
  <si>
    <t xml:space="preserve">12-615116-2 </t>
  </si>
  <si>
    <t xml:space="preserve">12-613725-1 </t>
  </si>
  <si>
    <t xml:space="preserve"> 12-613724-3 </t>
  </si>
  <si>
    <t xml:space="preserve">12-821213-1  </t>
  </si>
  <si>
    <t xml:space="preserve">12-615116-1 </t>
  </si>
  <si>
    <t xml:space="preserve">12-613724-1 </t>
  </si>
  <si>
    <t>Konto</t>
  </si>
  <si>
    <t>Preostala količina %</t>
  </si>
  <si>
    <t>količina</t>
  </si>
  <si>
    <t>vrijednost</t>
  </si>
  <si>
    <t>Potrošeno u prvom periodu (I-VI) količina</t>
  </si>
  <si>
    <t>Potrošeno u drugom periodu (VII-XII) količina</t>
  </si>
  <si>
    <t>Preostala vrijednost bez PDV-a</t>
  </si>
  <si>
    <t>Ukupno potrošeno količina</t>
  </si>
  <si>
    <t>Ukupno utrošeno (vrijednost)</t>
  </si>
  <si>
    <t>Održavanje javnih česmi, fontana, javnog wc- a, i Centralnog spomen obilježja na području Općine Ilidža i to 2 x sedmično. Održavanje se vrši na godišnjem nivou i to kako slijedi:</t>
  </si>
  <si>
    <t xml:space="preserve">Košnja trave II (kategorije) 5 puta u toku godine, 121.459,00 m² ( 121.459,00 x 5 = </t>
  </si>
  <si>
    <t>m2</t>
  </si>
  <si>
    <t>Postavljanje novih putokaza sa nazivima ulica i objekata</t>
  </si>
  <si>
    <t>Održavanje, popravka  i sanacija oštećenih tabli - putokaza sa nazivima ulica i objekata</t>
  </si>
  <si>
    <t>Nabavka i postavljanje samostojecih oglasnih tabli u MZ po ulicama, kombinacija drvo metal</t>
  </si>
  <si>
    <t>pauš.</t>
  </si>
  <si>
    <t>Ostali građevinski radovi, kao I ostali radovi po zahtjevima nadlezne službe, a koji nisu obuhvaceni stavkama iz programa rada. Obaveza Izvođaca je da prije pocetka radova dostavi ponudu nadležnoj sluzbi, koja daje pismeni nalog, ukoliko je ponuda prihvatljiva.</t>
  </si>
  <si>
    <t>mj</t>
  </si>
  <si>
    <t xml:space="preserve">Građevinski radovi na izgradnji djecijih igralista  obuhvataju sve pripremne, zemljane, armirano betonske, podopolagačke radove kao i odvodnju vode sa igrališta. Nabavka mobilijara i ograde obaveza je Investitira, a montažu istog radi Izvođač. Po dostavljanju projektne dokumentacije za svako pojedinačno gradilište bit će dostavljena ponuda, te naprevljen sporazum o izvođenju građevinskih radova. </t>
  </si>
  <si>
    <t>Ledena ploha, ledene staze i tobogan</t>
  </si>
  <si>
    <t>Održavanje  SRC Emir Bogunić Čarli</t>
  </si>
  <si>
    <t>Usluga obezbjeđenje putem Službe za unutrašnju zastitu 24 sata u toku dana</t>
  </si>
  <si>
    <t>UKUPNO KONTO</t>
  </si>
  <si>
    <t>3.3.</t>
  </si>
  <si>
    <t>Čišćenje i pranje potputnjaka na teritoriji Općine Ilidža, što podrazumjeva  - higijena 2 x sedmično u toku godine, pranje 1 x svakog mjeseca u toku 6 mjeseci, te uklanjanje nisa prema nalogu i sa nasipanjem temlje ili tampona</t>
  </si>
  <si>
    <t xml:space="preserve">Košenje šaše - rijeka Željeznica </t>
  </si>
  <si>
    <t>Nabavka transport i ugradnja betonskih ivičnjaka u sloju betona MB 20, sa fugovanjem, zaprečni  F3 zuti 18/24</t>
  </si>
  <si>
    <t>Nabavka transport i ugradnja betonskih ivičnjaka u sloju betona MB 20, sa fugovanjem, dim. 18/24/80</t>
  </si>
  <si>
    <t>Nabavka transport i ugradnja betonskih ivičnjaka u sloju betona MB 20, sa fugovanjem, dim.8/20/80</t>
  </si>
  <si>
    <t>RUBNI ELEMENTI KOLOVOZA - ugradnja ivičnjaka</t>
  </si>
  <si>
    <t>Uklanjanje snijega i leda sa javnih površina, preventivno posipanje soli na sprećavanju poledice, na bazi pješačkih staza i platoa za ukupan period zimskog održavanja i to od 01.01. – 15.03.2024.  Obračun se vrši na bazi dnevne angažovanosti, bez obzira na stepen pripravnosti.</t>
  </si>
  <si>
    <t>Izrada, isporuka i montaža betonskih klupa sa naslonom</t>
  </si>
  <si>
    <t>Izrada, isporuka i montaža betonskih klupa bez naslona</t>
  </si>
  <si>
    <t>Uklanjanje betonskih nisa, sa odvozom suta na deponiju i nasipanjem zemlje ili tampona</t>
  </si>
  <si>
    <t>Pranje popločanog, asfaltiranog i betoniranog platoa za potrebe Mjesnih zajednica u slučaju hitni potreba</t>
  </si>
  <si>
    <t xml:space="preserve">  Ophodnja ceste: Ophodar vrši obilazak dionice lokalnih i nerazvrstanih cesta po planu održavanja obilježenim ophodarskim vozilom i sa jednim pomočnim radnikom. Ophodar utvrđuje stanje cesete, vremenske prilike na dionici i uvjete odvijanja prometa. Odklanja uočene nedostatke (ispravlja saobračajne znakove, oznake i smejrokaze, uklanja manje odrone kamenja ili zemlje sa kolovoza kao i druge predmete koji padnu na cestu, posuti materijal, posipa masne mrlje na kolovozu u cilju smanenja klizavosti). Saobračajnom signalizacijom obilježava opasnost i oštećenja na cesti i oštečenja objekata koje ne može odkloniti (veći odroni, klizišta, oštećenja objekata, ukradene rešetke i šahtovi i dr.). Evidentira bezpravne radnje na cesti i uz cestu (prilaz, prekopi, prljave ceste, vanredni prevoz bez dozvole i sl.), i o tome bez odlaganja obavijesti predstavnika općine Ilidža. Vodi dnevnik ophodnje u skladu sa usvojenim pravilima i tehničkim uslovima za ophodnju lokalnih cesta. Potreban broj ophodnji po lokalnim pravcima u općini Ilidža jednom dnevno, sedam dana u sedmici. </t>
  </si>
  <si>
    <t xml:space="preserve">Izrada mehostabilizovanog donjeg nosećeg sloja (tamponiranje) d=10 do 40 cm </t>
  </si>
  <si>
    <t>c) dim.8/20 cm</t>
  </si>
  <si>
    <t>Nabavka, transport i polaganje korugovanih cijevi za odvodnju površinskih voda Ø300mm. Klasa čvrstoće SN8</t>
  </si>
  <si>
    <t>12-613991-1 Uređenje javnih prostora za državne i ostale praznike (postavljanje zastava, zimska iluminacija, uređenje spomen obilježja i ledena ploha,staze i tobogan)</t>
  </si>
  <si>
    <t>Održavanje SRC parka Emir Bogunić Čarli.  Radovi podrazumijevaju održavanje higijene, košnja, zalijevanje biljaka , zimsko održavanje , te zamjena oštećenih dijelova na mobilijaru.</t>
  </si>
  <si>
    <t>Izrada , isporuka i postavljnaje parkovskih ležaljki, kombinacija drvo-metal</t>
  </si>
  <si>
    <t>Pranje ulica sa cisternom od 5m3 vode</t>
  </si>
  <si>
    <t>Dostava tehničke vode, prema nalozima CZ</t>
  </si>
  <si>
    <t>Rh</t>
  </si>
  <si>
    <t>1.2.</t>
  </si>
  <si>
    <t>1.3.</t>
  </si>
  <si>
    <t>1.4.</t>
  </si>
  <si>
    <t>2.1.</t>
  </si>
  <si>
    <t>2.2.</t>
  </si>
  <si>
    <t>2.3.</t>
  </si>
  <si>
    <t>2.4.</t>
  </si>
  <si>
    <t>2.5.</t>
  </si>
  <si>
    <t>1.1.1.</t>
  </si>
  <si>
    <t>1.1.2.</t>
  </si>
  <si>
    <t>1.1.3.</t>
  </si>
  <si>
    <t>1.1.4.</t>
  </si>
  <si>
    <t>1.1.5.</t>
  </si>
  <si>
    <t>1.1.6.</t>
  </si>
  <si>
    <t>1.1.7.</t>
  </si>
  <si>
    <t>1.1.8.</t>
  </si>
  <si>
    <t>1.1.9.</t>
  </si>
  <si>
    <t>1.1.10.</t>
  </si>
  <si>
    <t>1.1.11.</t>
  </si>
  <si>
    <t>1.1.12.</t>
  </si>
  <si>
    <t>1.2.1.</t>
  </si>
  <si>
    <t>1.2.2.</t>
  </si>
  <si>
    <t>1.2.3.</t>
  </si>
  <si>
    <t>1.2.4.</t>
  </si>
  <si>
    <t>1.2.5.</t>
  </si>
  <si>
    <t>1.2.6.</t>
  </si>
  <si>
    <t>1.2.7.</t>
  </si>
  <si>
    <t>1.2.8.</t>
  </si>
  <si>
    <t>1.2.9.</t>
  </si>
  <si>
    <t>1.2.10.</t>
  </si>
  <si>
    <t>1.2.11.</t>
  </si>
  <si>
    <t>1.2.12.</t>
  </si>
  <si>
    <t>1.3.1.</t>
  </si>
  <si>
    <t>1.3.2.</t>
  </si>
  <si>
    <t>1.3.3.</t>
  </si>
  <si>
    <t>1.3.4.</t>
  </si>
  <si>
    <t>1.3.5.</t>
  </si>
  <si>
    <t>1.3.6.</t>
  </si>
  <si>
    <t>1.3.7.</t>
  </si>
  <si>
    <t>1.3.8.</t>
  </si>
  <si>
    <t>1.3.9.</t>
  </si>
  <si>
    <t>1.3.10.</t>
  </si>
  <si>
    <t>1.3.11.</t>
  </si>
  <si>
    <t>1.3.12.</t>
  </si>
  <si>
    <t>1.4.1.</t>
  </si>
  <si>
    <t>1.4.2.</t>
  </si>
  <si>
    <t>1.4.3.</t>
  </si>
  <si>
    <t>1.4.4.</t>
  </si>
  <si>
    <t>1.4.5.</t>
  </si>
  <si>
    <t>1.4.6.</t>
  </si>
  <si>
    <t>1.4.7.</t>
  </si>
  <si>
    <t>1.4.8.</t>
  </si>
  <si>
    <t>1.4.9.</t>
  </si>
  <si>
    <t>1.4.10.</t>
  </si>
  <si>
    <t>1.4.11.</t>
  </si>
  <si>
    <t>1.4.12.</t>
  </si>
  <si>
    <t>1.5.</t>
  </si>
  <si>
    <t>1.5.1.</t>
  </si>
  <si>
    <t>1.5.2.</t>
  </si>
  <si>
    <t>1.5.3.</t>
  </si>
  <si>
    <t>1.5.4.</t>
  </si>
  <si>
    <t>1.5.5.</t>
  </si>
  <si>
    <t>1.5.6.</t>
  </si>
  <si>
    <t>1.5.7.</t>
  </si>
  <si>
    <t>1.5.8.</t>
  </si>
  <si>
    <t>1.5.9.</t>
  </si>
  <si>
    <t>1.5.10.</t>
  </si>
  <si>
    <t>1.5.11.</t>
  </si>
  <si>
    <t>1.5.12.</t>
  </si>
  <si>
    <t>1.6.</t>
  </si>
  <si>
    <t>1.6.1.</t>
  </si>
  <si>
    <t>1.6.2.</t>
  </si>
  <si>
    <t>1.6.3.</t>
  </si>
  <si>
    <t>1.6.4.</t>
  </si>
  <si>
    <t>1.6.5.</t>
  </si>
  <si>
    <t>1.6.6.</t>
  </si>
  <si>
    <t>1.6.7.</t>
  </si>
  <si>
    <t>1.6.8.</t>
  </si>
  <si>
    <t>1.6.9.</t>
  </si>
  <si>
    <t>1.6.10.</t>
  </si>
  <si>
    <t>1.6.11.</t>
  </si>
  <si>
    <t>1.6.12.</t>
  </si>
  <si>
    <t>1.7.</t>
  </si>
  <si>
    <t>1.7.1.</t>
  </si>
  <si>
    <t>1.7.2.</t>
  </si>
  <si>
    <t>1.7.3.</t>
  </si>
  <si>
    <t>1.7.4.</t>
  </si>
  <si>
    <t>1.7.5.</t>
  </si>
  <si>
    <t>1.7.6.</t>
  </si>
  <si>
    <t>1.7.7.</t>
  </si>
  <si>
    <t>1.7.8.</t>
  </si>
  <si>
    <t>1.7.9.</t>
  </si>
  <si>
    <t>1.7.10.</t>
  </si>
  <si>
    <t>1.7.11.</t>
  </si>
  <si>
    <t>1.7.12.</t>
  </si>
  <si>
    <t>1.8.</t>
  </si>
  <si>
    <t>1.8.1.</t>
  </si>
  <si>
    <t>1.8.2.</t>
  </si>
  <si>
    <t>1.8.3.</t>
  </si>
  <si>
    <t>1.8.4.</t>
  </si>
  <si>
    <t>1.8.5.</t>
  </si>
  <si>
    <t>1.8.6.</t>
  </si>
  <si>
    <t>1.8.7.</t>
  </si>
  <si>
    <t>1.8.8.</t>
  </si>
  <si>
    <t>1.8.9.</t>
  </si>
  <si>
    <t>1.8.10.</t>
  </si>
  <si>
    <t>1.8.11.</t>
  </si>
  <si>
    <t>1.8.12.</t>
  </si>
  <si>
    <t>1.9.</t>
  </si>
  <si>
    <t>1.9.1.</t>
  </si>
  <si>
    <t>1.9.2.</t>
  </si>
  <si>
    <t>1.9.3.</t>
  </si>
  <si>
    <t>1.9.4.</t>
  </si>
  <si>
    <t>1.9.5.</t>
  </si>
  <si>
    <t>1.9.6.</t>
  </si>
  <si>
    <t>1.9.7.</t>
  </si>
  <si>
    <t>1.9.8.</t>
  </si>
  <si>
    <t>1.9.9.</t>
  </si>
  <si>
    <t>1.9.10.</t>
  </si>
  <si>
    <t>1.9.11.</t>
  </si>
  <si>
    <t>1.9.12.</t>
  </si>
  <si>
    <t>1.10.</t>
  </si>
  <si>
    <t>1.10.1.</t>
  </si>
  <si>
    <t>1.10.2.</t>
  </si>
  <si>
    <t>1.10.3.</t>
  </si>
  <si>
    <t>1.10.4.</t>
  </si>
  <si>
    <t>1.10.5.</t>
  </si>
  <si>
    <t>1.10.6.</t>
  </si>
  <si>
    <t>1.10.7.</t>
  </si>
  <si>
    <t>1.10.8.</t>
  </si>
  <si>
    <t>1.10.9.</t>
  </si>
  <si>
    <t>1.10.10.</t>
  </si>
  <si>
    <t>1.10.11.</t>
  </si>
  <si>
    <t>1.10.12.</t>
  </si>
  <si>
    <t>1.11.</t>
  </si>
  <si>
    <t>1.11.1.</t>
  </si>
  <si>
    <t>1.11.2.</t>
  </si>
  <si>
    <t>1.11.3.</t>
  </si>
  <si>
    <t>1.11.4.</t>
  </si>
  <si>
    <t>1.11.5.</t>
  </si>
  <si>
    <t>1.11.6.</t>
  </si>
  <si>
    <t>1.11.7.</t>
  </si>
  <si>
    <t>1.11.8.</t>
  </si>
  <si>
    <t>1.11.9.</t>
  </si>
  <si>
    <t>1.11.10.</t>
  </si>
  <si>
    <t>1.11.11.</t>
  </si>
  <si>
    <t>1.11.12.</t>
  </si>
  <si>
    <t>1.12.</t>
  </si>
  <si>
    <t>1.12.1.</t>
  </si>
  <si>
    <t>1.12.2.</t>
  </si>
  <si>
    <t>1.12.3.</t>
  </si>
  <si>
    <t>1.12.4.</t>
  </si>
  <si>
    <t>1.12.5.</t>
  </si>
  <si>
    <t>1.12.6.</t>
  </si>
  <si>
    <t>1.12.7.</t>
  </si>
  <si>
    <t>1.12.8.</t>
  </si>
  <si>
    <t>1.12.9.</t>
  </si>
  <si>
    <t>1.12.10.</t>
  </si>
  <si>
    <t>1.12.11.</t>
  </si>
  <si>
    <t>1.12.12.</t>
  </si>
  <si>
    <t>1.13.</t>
  </si>
  <si>
    <t>1.14.</t>
  </si>
  <si>
    <t>1.13.1.</t>
  </si>
  <si>
    <t>1.13.2.</t>
  </si>
  <si>
    <t>1.13.3.</t>
  </si>
  <si>
    <t>1.13.4.</t>
  </si>
  <si>
    <t>1.13.5.</t>
  </si>
  <si>
    <t>1.13.6.</t>
  </si>
  <si>
    <t>1.13.7.</t>
  </si>
  <si>
    <t>1.13.8.</t>
  </si>
  <si>
    <t>1.13.9.</t>
  </si>
  <si>
    <t>1.13.10.</t>
  </si>
  <si>
    <t>1.13.11.</t>
  </si>
  <si>
    <t>1.13.12.</t>
  </si>
  <si>
    <t>1.14.1.</t>
  </si>
  <si>
    <t>1.14.2.</t>
  </si>
  <si>
    <t>1.14.3.</t>
  </si>
  <si>
    <t>1.14.4.</t>
  </si>
  <si>
    <t>1.14.5.</t>
  </si>
  <si>
    <t>1.14.6.</t>
  </si>
  <si>
    <t>1.14.7.</t>
  </si>
  <si>
    <t>1.14.8.</t>
  </si>
  <si>
    <t>1.14.9.</t>
  </si>
  <si>
    <t>1.14.10.</t>
  </si>
  <si>
    <t>1.14.11.</t>
  </si>
  <si>
    <t>1.14.12.</t>
  </si>
  <si>
    <t>1.15.</t>
  </si>
  <si>
    <t>1.15.1.</t>
  </si>
  <si>
    <t>1.15.2.</t>
  </si>
  <si>
    <t>1.15.3.</t>
  </si>
  <si>
    <t>1.15.4.</t>
  </si>
  <si>
    <t>1.15.5.</t>
  </si>
  <si>
    <t>1.15.6.</t>
  </si>
  <si>
    <t>1.15.7.</t>
  </si>
  <si>
    <t>1.15.8.</t>
  </si>
  <si>
    <t>1.15.9.</t>
  </si>
  <si>
    <t>1.15.10.</t>
  </si>
  <si>
    <t>1.15.11.</t>
  </si>
  <si>
    <t>1.15.12.</t>
  </si>
  <si>
    <t>2.1.1.</t>
  </si>
  <si>
    <t>2.1.2.</t>
  </si>
  <si>
    <t>2.1.3.</t>
  </si>
  <si>
    <t>2.1.4.</t>
  </si>
  <si>
    <t>2.1.5.</t>
  </si>
  <si>
    <t>2.1.6.</t>
  </si>
  <si>
    <t>2.2.1.</t>
  </si>
  <si>
    <t>2.2.2.</t>
  </si>
  <si>
    <t>2.2.3.</t>
  </si>
  <si>
    <t>2.2.4.</t>
  </si>
  <si>
    <t>2.2.5.</t>
  </si>
  <si>
    <t>2.2.6.</t>
  </si>
  <si>
    <t>2.3.1.</t>
  </si>
  <si>
    <t>2.3.2.</t>
  </si>
  <si>
    <t>2.3.3.</t>
  </si>
  <si>
    <t>2.3.4.</t>
  </si>
  <si>
    <t>2.3.5.</t>
  </si>
  <si>
    <t>2.3.6.</t>
  </si>
  <si>
    <t>2.4.1.</t>
  </si>
  <si>
    <t>2.4.2.</t>
  </si>
  <si>
    <t>2.4.3.</t>
  </si>
  <si>
    <t>2.4.4.</t>
  </si>
  <si>
    <t>2.4.5.</t>
  </si>
  <si>
    <t>2.4.6.</t>
  </si>
  <si>
    <t>2.5.1.</t>
  </si>
  <si>
    <t>2.5.2.</t>
  </si>
  <si>
    <t>2.5.3.</t>
  </si>
  <si>
    <t>2.5.4.</t>
  </si>
  <si>
    <t>2.5.5.</t>
  </si>
  <si>
    <t>2.5.6.</t>
  </si>
  <si>
    <t>2.6.</t>
  </si>
  <si>
    <t>2.6.1.</t>
  </si>
  <si>
    <t>2.6.2.</t>
  </si>
  <si>
    <t>2.6.3.</t>
  </si>
  <si>
    <t>2.6.4.</t>
  </si>
  <si>
    <t>2.6.5.</t>
  </si>
  <si>
    <t>2.6.6.</t>
  </si>
  <si>
    <t>2.7.</t>
  </si>
  <si>
    <t>2.7.1.</t>
  </si>
  <si>
    <t>2.7.2.</t>
  </si>
  <si>
    <t>2.7.3.</t>
  </si>
  <si>
    <t>2.7.4.</t>
  </si>
  <si>
    <t>2.7.5.</t>
  </si>
  <si>
    <t>2.7.6.</t>
  </si>
  <si>
    <t>2.8.</t>
  </si>
  <si>
    <t>2.8.1.</t>
  </si>
  <si>
    <t>2.8.2.</t>
  </si>
  <si>
    <t>2.8.3.</t>
  </si>
  <si>
    <t>2.8.4.</t>
  </si>
  <si>
    <t>2.8.5.</t>
  </si>
  <si>
    <t>2.8.6.</t>
  </si>
  <si>
    <t>2.9.</t>
  </si>
  <si>
    <t>2.9.1.</t>
  </si>
  <si>
    <t>2.9.2.</t>
  </si>
  <si>
    <t>2.9.3.</t>
  </si>
  <si>
    <t>2.9.4.</t>
  </si>
  <si>
    <t>2.9.5.</t>
  </si>
  <si>
    <t>2.9.6.</t>
  </si>
  <si>
    <t>2.10.</t>
  </si>
  <si>
    <t>2.10.1.</t>
  </si>
  <si>
    <t>2.10.2.</t>
  </si>
  <si>
    <t>2.10.3.</t>
  </si>
  <si>
    <t>2.10.4.</t>
  </si>
  <si>
    <t>2.10.5.</t>
  </si>
  <si>
    <t>2.10.6.</t>
  </si>
  <si>
    <t>2.11.</t>
  </si>
  <si>
    <t>2.11.1.</t>
  </si>
  <si>
    <t>2.11.2.</t>
  </si>
  <si>
    <t>2.11.3.</t>
  </si>
  <si>
    <t>2.11.4.</t>
  </si>
  <si>
    <t>2.11.5.</t>
  </si>
  <si>
    <t>2.11.6.</t>
  </si>
  <si>
    <t>2.12.</t>
  </si>
  <si>
    <t>2.12.1.</t>
  </si>
  <si>
    <t>2.12.2.</t>
  </si>
  <si>
    <t>2.12.3.</t>
  </si>
  <si>
    <t>2.12.4.</t>
  </si>
  <si>
    <t>2.12.5.</t>
  </si>
  <si>
    <t>2.12.6.</t>
  </si>
  <si>
    <t>2.13.</t>
  </si>
  <si>
    <t>2.13.1.</t>
  </si>
  <si>
    <t>2.13.2.</t>
  </si>
  <si>
    <t>2.13.3.</t>
  </si>
  <si>
    <t>2.13.4.</t>
  </si>
  <si>
    <t>2.13.5.</t>
  </si>
  <si>
    <t>2.13.6.</t>
  </si>
  <si>
    <t>2.14.</t>
  </si>
  <si>
    <t>2.14.1.</t>
  </si>
  <si>
    <t>2.14.2.</t>
  </si>
  <si>
    <t>2.14.3.</t>
  </si>
  <si>
    <t>2.14.4.</t>
  </si>
  <si>
    <t>2.14.5.</t>
  </si>
  <si>
    <t>2.14.6.</t>
  </si>
  <si>
    <t>3.1.1.</t>
  </si>
  <si>
    <t>3.2.1.</t>
  </si>
  <si>
    <t>3.3.1.</t>
  </si>
  <si>
    <t>3.4.</t>
  </si>
  <si>
    <t>3.4.1.</t>
  </si>
  <si>
    <t>3.5.</t>
  </si>
  <si>
    <t>3.5.1.</t>
  </si>
  <si>
    <t>3.6.</t>
  </si>
  <si>
    <t>3.6.1.</t>
  </si>
  <si>
    <t>3.7.</t>
  </si>
  <si>
    <t>3.7.1.</t>
  </si>
  <si>
    <t>3.8.</t>
  </si>
  <si>
    <t>3.8.1.</t>
  </si>
  <si>
    <t>3.9.</t>
  </si>
  <si>
    <t>3.9.1.</t>
  </si>
  <si>
    <t>3.10.</t>
  </si>
  <si>
    <t>3.10.1.</t>
  </si>
  <si>
    <t>3.11.</t>
  </si>
  <si>
    <t>3.11.1</t>
  </si>
  <si>
    <t>3.12.</t>
  </si>
  <si>
    <t>3.12.1.</t>
  </si>
  <si>
    <t>3.13.</t>
  </si>
  <si>
    <t>3.13.1.</t>
  </si>
  <si>
    <t>3.14.</t>
  </si>
  <si>
    <t>3.14.1.</t>
  </si>
  <si>
    <t>3.15.</t>
  </si>
  <si>
    <t>3.15.1.</t>
  </si>
  <si>
    <t>6.2.</t>
  </si>
  <si>
    <t>4.3.</t>
  </si>
  <si>
    <t>4.4.</t>
  </si>
  <si>
    <t>4.5.</t>
  </si>
  <si>
    <t>4.6.</t>
  </si>
  <si>
    <t>4.7.</t>
  </si>
  <si>
    <t>4.8.</t>
  </si>
  <si>
    <t>4.9.</t>
  </si>
  <si>
    <t>6.3.</t>
  </si>
  <si>
    <t>7.1.</t>
  </si>
  <si>
    <t>7.2.</t>
  </si>
  <si>
    <t>8.2.</t>
  </si>
  <si>
    <t>9.1.</t>
  </si>
  <si>
    <t>9.2.</t>
  </si>
  <si>
    <t>10.1.</t>
  </si>
  <si>
    <t>10.2.</t>
  </si>
  <si>
    <t>10.3.</t>
  </si>
  <si>
    <t>12.1.1.</t>
  </si>
  <si>
    <t>12.1.2.</t>
  </si>
  <si>
    <t>12.1.3</t>
  </si>
  <si>
    <t>12.1.4.</t>
  </si>
  <si>
    <t>14.13a.</t>
  </si>
  <si>
    <t>14.13b.</t>
  </si>
  <si>
    <t>14.13c.</t>
  </si>
  <si>
    <t>14.15.</t>
  </si>
  <si>
    <t>14.16.</t>
  </si>
  <si>
    <t>14.17.</t>
  </si>
  <si>
    <t>14.18.</t>
  </si>
  <si>
    <t>14.19.</t>
  </si>
  <si>
    <t>14.20.</t>
  </si>
  <si>
    <t>14.21.</t>
  </si>
  <si>
    <t>14.22.</t>
  </si>
  <si>
    <t>Obezbjeđenje SRC Emir Bogunić Čarli</t>
  </si>
  <si>
    <t xml:space="preserve"> Izrada/nabavka  i postavljanje betonskih klupa i parkovskih ležaljki</t>
  </si>
  <si>
    <t>Pranje ulica i dostava tehničke vode</t>
  </si>
  <si>
    <t>Izgradnja staze pored rijeke željeznice</t>
  </si>
  <si>
    <t>Zemljani radovi</t>
  </si>
  <si>
    <t>Uklanjanje  samoniklog rastinja sa parcele. Radovi obuhvataju sježenje stabala, vađenje korijena, te utovar i odvoz biljnog materijala na odgovarajuću deponiju, koju obezbjeđuje izvođač radova</t>
  </si>
  <si>
    <t>pauš</t>
  </si>
  <si>
    <t>Iskop zemlje i materijala - skidanje terena na pristupnim stazama prema terenima za odbojku, terenima za stoni tenis, sa utovarom i odvozomna deponiju, prosječna dubina iskopa je 40cm. Povrčina na kojoj se vrši iskom je 1.484,20 m2</t>
  </si>
  <si>
    <t>m3</t>
  </si>
  <si>
    <t>Nabavka, doprema, nasipanje, planiranje i nabijanje nosivog sloja tampona, granulacija 0-100mm, d-30cm, na površini od 595,00 m2, koja uključuje pristupne staze prema terenima za odbojku na pijesku i terene za stoni tenis</t>
  </si>
  <si>
    <t>Nabavka, doprema, nasipanje, planiranje i nabijanje nosivog sloja tampona, granulacija 0-32mm, d-10cm, na površini od 595,00 m2, koja uključuje pristupne staze prema terenima za odbojku na pijesku i terene za stoni tenis</t>
  </si>
  <si>
    <t>Nabavka, doprema, nasipanje, planiranje i nabijanje  sloja tampona, granulacija 0-32mm, d-10cm, kao priprema podloge ( na koju se nasipa pijesak savac, granulacije 0) za teren za odbpojku na pijesku, na povrđini od 889,20 m2</t>
  </si>
  <si>
    <t>Armirano-betonski radovi</t>
  </si>
  <si>
    <t>Nabavka materijala i ugradnja betonskih ivičnjaka, kao rubnih dijelova terena za odbojku na pijesku. Dimenzija betonskih ivičnjaka je 8/20/80, a postavljaju se u sloju betona MB 20</t>
  </si>
  <si>
    <t>m1</t>
  </si>
  <si>
    <t>Završne podne obloge</t>
  </si>
  <si>
    <t>Nabavka, transport i polaganje asfaltne mase ABS 11 d-5,00 cm, na pristupnim stazama i dijelu terena za stoni tenis</t>
  </si>
  <si>
    <t>Nabavka, transport i ugradnja pijeska 0, "savac", kao zavrđne podloge terena za odbojku na pijesku. Pijesak se ugrađuje u sloju prosječne debljine d-30cm, dok su dimenzije terena 26,0 x 34,20 = 889,20 m2 x 0,30cm</t>
  </si>
  <si>
    <t>Nabavka materijala i izrada akrilne multifunkcionalne sportske obloge tip Supersof ili ekvivalent, na terenima za stoni tenis.Radovi se izvode na sljedeći način : Brušenje i čišćenje asfaltne podloge, zatim nanošenje osnovnog sloja za vezu sa podlogom i reprofilaciju baze. Lagano brušenje i usisavanje vička materijala sa predhodnog sloja. Nanošenje prvog osnovnog akrilnog sloja supersoft ili ekvivalent, boja po izboru naručioca. Brušenje i usisavanje predhodno nanesenog akrilnog sloja, zatim nanošenje drugog akrilnog sloja supersofta, a boja po izboru Naručioca. Nanošenje se izvodi ravnim gumišiberom trećeg sloja akrila na mjestima druge boje.</t>
  </si>
  <si>
    <t>Markiranje i obilježavanje linija terena sa stoni tenis, linije su bijele boje , a širina linije je 5 cm</t>
  </si>
  <si>
    <t>Elektro radovi</t>
  </si>
  <si>
    <t>Reflektori - Isporuka i ugradnja LED reflektora na stub visine 8m, tip Ledvance FL AREA ASYM, dim 48x92, 145 W 400 K BK, ili ekvivalent sa istim ili boiljim karakteristikama</t>
  </si>
  <si>
    <t xml:space="preserve">Reflektori </t>
  </si>
  <si>
    <t>4.1.1.</t>
  </si>
  <si>
    <t>4.2.3.</t>
  </si>
  <si>
    <t>Trasa za polaganje vodova</t>
  </si>
  <si>
    <t>Nabavka, isporuka i ugradnja fleksibilne rebraste PVC cijevi za polaganje u zemlji</t>
  </si>
  <si>
    <t>Nabavka, isporuka i ugradnja zaštitne cijevi fi 40mm</t>
  </si>
  <si>
    <t>4.2.1.</t>
  </si>
  <si>
    <t>4.2.2.</t>
  </si>
  <si>
    <t>nabavka, isporuka i ugradnja PVC trake za upozorenje</t>
  </si>
  <si>
    <t>kg</t>
  </si>
  <si>
    <t>Kablovi, spojno-ovjesna oprema i ostali elektro materijal</t>
  </si>
  <si>
    <t>4.3.1.</t>
  </si>
  <si>
    <t>Nabavka, isporuka i ugradnja kabal 0,6/1kV, tip PP -Ax 16mm</t>
  </si>
  <si>
    <t>4.3.2.</t>
  </si>
  <si>
    <t>Nabavka , isporuka i ugtradnja kabal od priključne kutije do svjetiljke-reflektora, tip PP00Y 3x1,5mm</t>
  </si>
  <si>
    <t>4.3.3.</t>
  </si>
  <si>
    <t>Nabavka, isporuka i ugradnja priključnih kutija od mehaničkog termoplasta u metalnom stubu KORS/CRS sa jednim automatskim osiguraćem ili topivim osiguračem, min IP 20. Priključne stezaljke za dovodne kablove 6-35mm2</t>
  </si>
  <si>
    <t>4.3.4.</t>
  </si>
  <si>
    <t>Nabavka i ugradnja priključnih kutijaod mehaničkog termplastau metalnom stubu KORS/CRS sa dva automatska osiguraća ili topljivim osiguračem, min IP 20. Priključne stezaljke za dovodne kablove 6-35mm</t>
  </si>
  <si>
    <t>4.3.5.</t>
  </si>
  <si>
    <t>Nabavka i montaža kabal stopica za gnječenje 16-35mm2, komplet sa montažom na priključnu kutiju u stubu</t>
  </si>
  <si>
    <t>4.3.6.</t>
  </si>
  <si>
    <t>Nabavka i ugradnja termoskupljajućih cijevi WCSM-20/6-100/S na kabal stopice</t>
  </si>
  <si>
    <t>4.3.7.</t>
  </si>
  <si>
    <t>Ormar za upravljanje rasvjetom sa osiguraćima i preklopkama</t>
  </si>
  <si>
    <t>Rasvjetni stubovi i konzole</t>
  </si>
  <si>
    <t>5.</t>
  </si>
  <si>
    <t>5.1.</t>
  </si>
  <si>
    <t>Nabavka, isporuka i ugradnja atestiranih okruglih stubova rasvjete, izrađenih od beđavnih cijevi visine 8m. Stub mora imati antikorozivnu zaštitu izvana i iznutra, ofarban u RAL 6005 ili antracit boju ( poželji investitora), opremljen otvotom sa poklopcem i vijkom za uzemljenjeizvana i iznutra. I segment fi 168x3000mm, II segment fi 108x2500mm, III segment fi 76x2500mm. Stubovi moraju biti atestirani i u skladu sa EN 40-1</t>
  </si>
  <si>
    <t>5.2.</t>
  </si>
  <si>
    <t>Nabavka, isporuka i montaža nosača reflektora, za montazu na KORS/CRS stub, nagib konzole prilagoditi proračunu, koja je kao boja stuba</t>
  </si>
  <si>
    <t>Uzemljenje</t>
  </si>
  <si>
    <t>Nabavka, transport i ugradnja  - polaganje u kabal rovuuzemljeničke trake Fe/Zn 25x4mm, komplet sa izradom spojeva na vanjske vijke CRS stubova, spajanjem na postoječe uzemljenje</t>
  </si>
  <si>
    <t>Izrada priključnih mjesta sa stubovima pocinčanom trakom Fe/Zn 25x4mm</t>
  </si>
  <si>
    <t>Geodetsko snimanje</t>
  </si>
  <si>
    <t>Geodetsko snimanje podzemne kablovske trase - izrada elaborata podzemnih instalacija u dva primjerka, jedan primjerak izvođač predaje katastru, a drugi se dostavlja investitoru</t>
  </si>
  <si>
    <t>Iskop kablovskih kanala dubine 80cm, a širine 40cm u zemljiđtu III kategorije, komplet sa zatvaranjem rova poslije polaganja kablova, odvozom viška zemlje na deponiju i vračanjem prokopane površine u prvobitno stanje. Prokopane površine se dovode u funkcionalno stanje</t>
  </si>
  <si>
    <t>Iskop zemlje u tlu III kategorije za izradu temelja stubova KORS/CRS i AB stubova, komplet sa odvozom zemlje na deponiju</t>
  </si>
  <si>
    <t>4.4.1.</t>
  </si>
  <si>
    <t>4.4.2.</t>
  </si>
  <si>
    <t>4.6.1.</t>
  </si>
  <si>
    <t>Mobilijar</t>
  </si>
  <si>
    <t>Nabavka i ugradnja mreže sa nosaćima, za teren za odbojku na pijesku, sa svim potrebnim dijelovma i PVC linija za označavanje površine terena, sa ugradnjom na betonske stubove</t>
  </si>
  <si>
    <t>6.</t>
  </si>
  <si>
    <t>Bravarski radovi - izrada zaštitne mreze</t>
  </si>
  <si>
    <t>Nabavka, izrada i montaža zeljeznih stubova dim 100c60x5mm ili 80x80x5mm. Srubovi se ankerisuanker vijcima dužine 15cm za betonsku podlogu. Na postavljenje stuboce montira se čelična sajla fi 5mm, kao sajla za zatezanje  i drzac PVC zastitne mreže. Stubovi se postavljaju u rasponu od 4m, a visina stubova je 5m. Zastitna mreza se postavlja na visinu stubova, a na dnu stuba ponovo se postavlja čelična sajla, kako bi mreza bila zategnuta. Sajla se pomocu anker kuka ankerise za podlogu.</t>
  </si>
  <si>
    <t>Izgradnja popločane pješačke staze pored rijeke željeznice</t>
  </si>
  <si>
    <t xml:space="preserve">Naknada za uvođenje gradilišne električne energije. Pismeni zahtjev za saglasnost sa skicom uputiti nadležnom organu za odobrenje korištenja električne energije. U cijenu ulaze i plaćanja takse za korištenje za svo vrijeme trajanja radova i instaliranje glavnog gradilišnog ormara sa brojilom, osiguračima  i ostalo. </t>
  </si>
  <si>
    <t>Pripremni radovi</t>
  </si>
  <si>
    <t>Naknada za uvođenje gradilišne vode. Pismeni zahtjev za saglasnost sa skicom uputiti nadležnom organu za odobrenje korištenja vode. U cijenu ulazi i plaćanje takse.</t>
  </si>
  <si>
    <t>Nabavka i ugradnja gradilišnih tabli, i tabli sa znakovima upozorenja. Tekst na tablama usaglasiti sa zahtjevom investitora i važećom zakonskom regulativom</t>
  </si>
  <si>
    <t>Lociranje postojećih stubova električne energije, postojećih podzemnih kablova, pažljivo otkopavanje i izmještanje.
Obračun paušalno.</t>
  </si>
  <si>
    <t xml:space="preserve">Uklanjanje starih objekata sa parcele. Radovi obuhvataju rušenje navedenih objekata, utovar otpadnog materijala i odvoz i istovar  materijala na odgovarajuću deponiju, koju obezbjeđuje izvođač radova. Obračun po m3 uklonjenog i odvezenog materijala.  </t>
  </si>
  <si>
    <t>Uklanjanje i odvoz ograde visine 90cm koja je postavljena na dijelu parcele. Obračun po m.</t>
  </si>
  <si>
    <t xml:space="preserve">Uklanjanje betonske ploče sa parcele dimenzija 51x17m, procijenjena debljina ploče je cca 35 cm. Utovar, odvoz i istovar na na odgovarajuću deponiju, koju obezbjeđuje izvođač radova.. Obračun po m2 uklonjenog i odvezenog materijala. </t>
  </si>
  <si>
    <t>Uklanjanje drveća sa parcele i odvoz na deponiju ili drugu odgovarajuću lokaciju. Uklanjanje obuhvata cjelokupno vađenje drveća sa korijenom. Obračun po komadu.</t>
  </si>
  <si>
    <t>Čišćenje terena od niskog rastinja, grmlja, šiblja, skidanje sloja humusa u debljini od prosječno 100 cm, ravnanje terena. U cijenu uračunati potreban iskop materijala, utovar na vozila i transport do deponije koju je dužan obezbijediti izvođač. Obračun po m3</t>
  </si>
  <si>
    <t>Iskop zemlje za izradu temeljne trake oko cijelog ruba parcele. Trakasti temelj poprečnog presjeka š/v=60/40 cm</t>
  </si>
  <si>
    <t>Iskop zemlje za izradu temeljne trake oko cijelog ruba igrališta. Trakasti temelj poprečnog presjeka š/v=50/40 cm</t>
  </si>
  <si>
    <t xml:space="preserve">Nabava, doprema, ugradnja, planiranje i valjanje (zbijanje) kamenog materijala granulacije 0-100 mm, izvedba u slojevima. U jedinićnu cijenu ukljućena nabava, doprema, ugradnja, planiranje i valjanje (zbijanje) tamponskog materijala, ugradnja geotekstila po uvaljanoj posteljici. Obračun po m3 zbijenog kamenog materijala.
</t>
  </si>
  <si>
    <t>Nabava, doprema, ugradnja, planiranje i valjanje (zbijanje) tamponskog sloja od kamenog materijala granulacije 0-32 mm. U jedinićnu cijenu ukljućena nabava, doprema, ugradnja, planiranje i valjanje (zbijanje) tamponskog materijala do potrebne zbijenosti od min. Ms=50 MN/m2
Obračun po m3 zbijenog kamenog materijala.</t>
  </si>
  <si>
    <t>Nabava, doprema, ugradnja, planiranje i drenažnog materijala 16-32 mm.Obračun po m3 zbijenog kamenog materijala.</t>
  </si>
  <si>
    <t>Nabava, doprema, ugradnja, planiranje i valjanje (zbijanje) sitnozrnog materijala 4-8 mm, kao podloge za betonsko popločavanje. 
Obračun po m3 zbijenog kamenog materijala.</t>
  </si>
  <si>
    <t>3.16.</t>
  </si>
  <si>
    <t>Nabavka, transport, sječenje, savijanje i ugradnja armaturnih mreža B500B. Q 188</t>
  </si>
  <si>
    <t>Nabavka, ugradnja betona klase čvrstoće :
C 30/37 ; XC4 ; XD2 ; XF2 ; XA1 ; S3 ; Cl 0,10 ; Dmax 16; 
za street workout park, debljina ploče d=20 cm, armirana mrežom Q118, obračun armature zasebno.</t>
  </si>
  <si>
    <t>Nabavka, transport, sječenje, savijanje i ugradnja rebrastih armaturnih šipki B500B.</t>
  </si>
  <si>
    <t xml:space="preserve">4. </t>
  </si>
  <si>
    <t>Markiranje i liniranje terena sa bojama po izboru Naručioca; širina linije d=5cm</t>
  </si>
  <si>
    <t>4.10.</t>
  </si>
  <si>
    <t>4.9.a.</t>
  </si>
  <si>
    <t>Nabavka, transport i ugradnja gumenih kocki 50x50x5,0 cm za završnu obradu površine dječijih igrališta i street workout parka, u cijenu uračunati sve potrebne prajmere i UV zaštite. Gumena podloga se postavlja na betonsku ploču koja prati oblik igrališta. Debljina gume je 5 cm za sva igrališta. Boja crvena i zelena kombinacija</t>
  </si>
  <si>
    <t>4.11.</t>
  </si>
  <si>
    <t>Nabavka transport i ugradnja materijala betonskog popločanja tip "Semmerlock" ili ekvivalent,  preko pripremljene površine unutrašnje staze od sitnozrnog materijala 4-8 mm, sa fugiranjem kvarcnim pijeskom</t>
  </si>
  <si>
    <t xml:space="preserve">Bravarski radovi - </t>
  </si>
  <si>
    <t>Markiranje i liniranje terena sa bojama po izboru Naručioca; širina linije d=5 cm</t>
  </si>
  <si>
    <t>Nabavka materijala i isporuka pocinčane čelične sajle i pletene mreze 4,5m, ispletene od poliesterskog uzeta presjeka 5mm, sa otvorom okca 13,5x13,5mm</t>
  </si>
  <si>
    <t>5.3.</t>
  </si>
  <si>
    <t>5.4.</t>
  </si>
  <si>
    <t>5.5.</t>
  </si>
  <si>
    <t>Nabavka materijala, isporuka i postavljanje dvokrilne kapije dimenzija 2500x1600 mm. Stubovi kapije su izrađeni od profila 100x100x3 mm, ram krila kapije od profila 60x40x3 mm, ispuna od panela debljine žice 8/8/6 mm osovinskom dimenzijom okca 50 x 200 mm. U cijenu kapije ulazi kompletan pribor: štelujuće šarke M 16, cilindrična brava sa 3 ključa, kvake i prihvatnik. Panel je u toplocinkovanom stanju po standardu DIN EN ISO 1461 i plastificiran ekološkim prahom koji štiti elemente od UV zračenja Ral 6005 - močvarno zelena.</t>
  </si>
  <si>
    <t xml:space="preserve">Nabava, dovoz, nasipanje i razastiranje plodne zemlje  u sloju od 80 cm uz upotrebu kamiona sa grajferom i ručno prenošenje na udaljenost do 50m te grubo planiranje s točnošću ±2 cm.
</t>
  </si>
  <si>
    <t>Fino planiranje nasutog zemljišta, sa nivelaciojom i zasijavanjem kvalietenog travnog sjemena uz dodatak mineralnih đubriva.Minimalna potrošnja sjemena 35-40kg/m2, dok je minimalna potrošnja mineralnog gnojiva 100gr/m2. valjanje valjkom do 200 kg</t>
  </si>
  <si>
    <t xml:space="preserve">Crvenolistni javor; Acer palmatum </t>
  </si>
  <si>
    <t xml:space="preserve">Abelija; lat.Abelia x grandiflora 'Prostrata'  </t>
  </si>
  <si>
    <t>Srebrena jela; (lat.Picea Abies)</t>
  </si>
  <si>
    <t>Lavanda; (lat.Lavandula)</t>
  </si>
  <si>
    <t xml:space="preserve">Fitosanitetska njega </t>
  </si>
  <si>
    <t>Nabavka i zasad sljedećih biljnih vrsta :</t>
  </si>
  <si>
    <t>6.3.1.</t>
  </si>
  <si>
    <t>6.3.2.</t>
  </si>
  <si>
    <t>6.3.3.</t>
  </si>
  <si>
    <t>6.3.4.</t>
  </si>
  <si>
    <t>6.3.5.</t>
  </si>
  <si>
    <t>6.3.6.</t>
  </si>
  <si>
    <t>7.</t>
  </si>
  <si>
    <t>Projekat izvedenog stanja</t>
  </si>
  <si>
    <t>Hortikultura</t>
  </si>
  <si>
    <t>Japanska trešnja (lat. Prunus serrulata )</t>
  </si>
  <si>
    <t>8.</t>
  </si>
  <si>
    <t>Sportska oprema</t>
  </si>
  <si>
    <t xml:space="preserve">Nabavka, isporuka i ugradnja multifunkcionalne sprave za streetworkout. Sprava je namijenjena za osobe uzrasta +14 godina. Ukupna dimenzija sprave je 3000mmx9300mm. Sprava se sastoji iz tri segmenta:
• Malo vratilo visine 1,10m
• Srednje vratilo visine 2,00m
• Veliko vratilo visine 2,80 m 
• Rešetka za penjanje visine 2,20m i dužine 3,0m
• Dvostrano vratilo visine 2,20m
• Dupli razboj dužine 2,20m                                      Konstrukcija sprave je napravljena od metalnih cijevi dimenzija 80x80 koje su pocinčane i plastificirane u boju po izboru investitora. Ručke za dizanje su napravljene od cijevi prečnika 3cm koje su spojene za konstrukciju inox vijcima.  Bočne povezujuće šipke su prečnika 4 cm Svi vijci trebaju biti zaštićeni plastičnim kapicama.
Napomena: Ponuđač je obavezan uz ponudu priložiti dokumentaciju na osnovu koje će dokazati da je ponuđena oprema u skladu sa evropskim standardom 
EN 16630
Ponuđač je obavezan uz ponudu priložiti katalog ili kataloški list proizvođača kojim dokazuje da je nuđeni rekvizit isti ili ekvivalent traženom. Katalog ili kataloški list treba sadržavati sliku/fotografiju nuđenog rekvizita. Potrebno je tačno označiti model u katalogu koji se nudi.  
</t>
  </si>
  <si>
    <t>Nabavka i ugradnja, metalnih golova za rukomet i mali nogomet za otvorena igrališta. Izrađeni su od metalnih profila 80x80mm.Dimenzije gola su 300x200a110cm sa pripadajućom mrezom za golove PP4mm</t>
  </si>
  <si>
    <t>komp.</t>
  </si>
  <si>
    <t>nabavka i ugradnja, vanske metalne toplocincane konstrukcije za koš. Konstrukcija kosa izrađena od metalnih profila 100x100x3mm, sa ojačanjem metalnih profila 50x30x2mm Košarkaška tabla klirit 180x105cm sa fiksnim košarkaškim obrućem i pripadajućom mrežicom. Konstrukcija se ugrađuje u betonsku stopu 1x1x0,80m</t>
  </si>
  <si>
    <t>Rekapitulacija iznosa programa rada po kontima za 2024.g.</t>
  </si>
  <si>
    <t>Iznos konta sa PDV-om</t>
  </si>
  <si>
    <t xml:space="preserve"> Uređenje javnih prostora za državne i ostale praznike (postavljanje zastava, zimska iluminacija, uređenje spomen obilježja )</t>
  </si>
  <si>
    <t>12-615211-2</t>
  </si>
  <si>
    <t>12-613991-1</t>
  </si>
  <si>
    <t>Ugovori za prinudno izvršenje rješenje - inspekcija</t>
  </si>
  <si>
    <t>Revitalizacija sportskih terena Stojčevac</t>
  </si>
  <si>
    <t>Izgradnja SRC Butmir</t>
  </si>
  <si>
    <t>UKUPAN PROGRAM RADA ZA 2024.g.</t>
  </si>
  <si>
    <t>Opis konta</t>
  </si>
  <si>
    <t>red.br</t>
  </si>
  <si>
    <t>P</t>
  </si>
  <si>
    <t>3.17.</t>
  </si>
  <si>
    <t>Nabavka, postavljanje betonskih stolova za stoni tenis</t>
  </si>
  <si>
    <r>
      <t>Nabavka, ugradnja betona klase čvrstoće</t>
    </r>
    <r>
      <rPr>
        <b/>
        <sz val="24"/>
        <rFont val="Calibri"/>
        <family val="2"/>
        <charset val="238"/>
        <scheme val="minor"/>
      </rPr>
      <t xml:space="preserve"> :
C 30/37 ; XC4 ; XD2 ; XF2 ; XA1 ; S3 ; Cl 0,10 ; Dmax 16; </t>
    </r>
    <r>
      <rPr>
        <sz val="24"/>
        <rFont val="Calibri"/>
        <family val="2"/>
        <charset val="238"/>
        <scheme val="minor"/>
      </rPr>
      <t xml:space="preserve">u temelj ograde oko cijele parcele, temelj je poprečnog presjeka 40/60 cm, </t>
    </r>
    <r>
      <rPr>
        <b/>
        <sz val="24"/>
        <rFont val="Calibri"/>
        <family val="2"/>
        <charset val="238"/>
        <scheme val="minor"/>
      </rPr>
      <t xml:space="preserve">
</t>
    </r>
  </si>
  <si>
    <r>
      <t>Nabavka, formiranje oplate i ugradnja betona klase čvrstoće</t>
    </r>
    <r>
      <rPr>
        <b/>
        <sz val="24"/>
        <rFont val="Calibri"/>
        <family val="2"/>
        <charset val="238"/>
        <scheme val="minor"/>
      </rPr>
      <t xml:space="preserve"> :
C 30/37 ; XC4 ; XD2 ; XF2 ; XA1 ; S3 ; Cl 0,10 ; Dmax 16; </t>
    </r>
    <r>
      <rPr>
        <sz val="24"/>
        <rFont val="Calibri"/>
        <family val="2"/>
        <charset val="238"/>
        <scheme val="minor"/>
      </rPr>
      <t>u zid ograde oko cijele parcele, zid je debljine 25 cm, promjenjive visine 40 cm do 80 cm na koji se pričvršćuje ograda definisana u bravarskim pozicijama.</t>
    </r>
    <r>
      <rPr>
        <b/>
        <sz val="24"/>
        <rFont val="Calibri"/>
        <family val="2"/>
        <charset val="238"/>
        <scheme val="minor"/>
      </rPr>
      <t xml:space="preserve">
</t>
    </r>
  </si>
  <si>
    <r>
      <t xml:space="preserve">Nabavka, ugradnja betona klase čvrstoće :
C 30/37 ; XC4 ; XD2 ; XF2 ; XA1 ; S3 ; Cl 0,10 ; Dmax 16; 
za  </t>
    </r>
    <r>
      <rPr>
        <b/>
        <sz val="24"/>
        <rFont val="Calibri"/>
        <family val="2"/>
        <charset val="238"/>
        <scheme val="minor"/>
      </rPr>
      <t>dječije igralište 01</t>
    </r>
    <r>
      <rPr>
        <sz val="24"/>
        <rFont val="Calibri"/>
        <family val="2"/>
        <charset val="238"/>
        <scheme val="minor"/>
      </rPr>
      <t xml:space="preserve">, debljina ploče d=20 cm, armirana mrežom Q118, obračun armature zasebno. </t>
    </r>
  </si>
  <si>
    <r>
      <t xml:space="preserve">Nabavka, ugradnja betona klase čvrstoće :
C 30/37 ; XC4 ; XD2 ; XF2 ; XA1 ; S3 ; Cl 0,10 ; Dmax 16; 
za  </t>
    </r>
    <r>
      <rPr>
        <b/>
        <sz val="24"/>
        <rFont val="Calibri"/>
        <family val="2"/>
        <charset val="238"/>
        <scheme val="minor"/>
      </rPr>
      <t>dječije igralište 02</t>
    </r>
    <r>
      <rPr>
        <sz val="24"/>
        <rFont val="Calibri"/>
        <family val="2"/>
        <charset val="238"/>
        <scheme val="minor"/>
      </rPr>
      <t>, debljina ploče d=20 cm, armirana mrežom Q118, obračun armature zasebno.</t>
    </r>
  </si>
  <si>
    <r>
      <t>Nabavka, ugradnja betona klase čvrstoće :
C 30/37 ; XC4 ; XD2 ; XF2 ; XA1 ; S3 ; Cl 0,10 ; Dmax 16; 
za</t>
    </r>
    <r>
      <rPr>
        <b/>
        <sz val="24"/>
        <rFont val="Calibri"/>
        <family val="2"/>
        <charset val="238"/>
        <scheme val="minor"/>
      </rPr>
      <t xml:space="preserve">  dječije igralište 03</t>
    </r>
    <r>
      <rPr>
        <sz val="24"/>
        <rFont val="Calibri"/>
        <family val="2"/>
        <charset val="238"/>
        <scheme val="minor"/>
      </rPr>
      <t xml:space="preserve">, debljina ploče d=15 cm, armirana mrežom Q118, obračun armature zasebno. </t>
    </r>
  </si>
  <si>
    <r>
      <t xml:space="preserve">Nabavka, ugradnja betona klase čvrstoće :
C 30/37 ; XC4 ; XD2 ; XF2 ; XA1 ; S3 ; Cl 0,10 ; Dmax 16; 
</t>
    </r>
    <r>
      <rPr>
        <b/>
        <sz val="24"/>
        <rFont val="Calibri"/>
        <family val="2"/>
        <charset val="238"/>
        <scheme val="minor"/>
      </rPr>
      <t>za tipski objekat</t>
    </r>
    <r>
      <rPr>
        <sz val="24"/>
        <rFont val="Calibri"/>
        <family val="2"/>
        <charset val="238"/>
        <scheme val="minor"/>
      </rPr>
      <t>, debljina ploče d=20 cm, armirana mrežom Q118, obračun armature zasebno.</t>
    </r>
  </si>
  <si>
    <r>
      <t>Nabavka, ugradnja betona klase čvrstoće</t>
    </r>
    <r>
      <rPr>
        <b/>
        <sz val="24"/>
        <rFont val="Calibri"/>
        <family val="2"/>
        <charset val="238"/>
        <scheme val="minor"/>
      </rPr>
      <t xml:space="preserve"> :
C 30/37 ; XC4 ; XD2 ; XF2 ; XA1 ; S3 ; Cl 0,10 ; Dmax 16; </t>
    </r>
    <r>
      <rPr>
        <sz val="24"/>
        <rFont val="Calibri"/>
        <family val="2"/>
        <charset val="238"/>
        <scheme val="minor"/>
      </rPr>
      <t xml:space="preserve">u temelj ograde oko fudbalskog igrališta, temelj je poprečnog presjeka 40/50 cm, </t>
    </r>
    <r>
      <rPr>
        <b/>
        <sz val="24"/>
        <rFont val="Calibri"/>
        <family val="2"/>
        <charset val="238"/>
        <scheme val="minor"/>
      </rPr>
      <t xml:space="preserve">
</t>
    </r>
  </si>
  <si>
    <r>
      <t>Nabavka, formiranje oplate i ugradnja betona klase čvrstoće</t>
    </r>
    <r>
      <rPr>
        <b/>
        <sz val="24"/>
        <rFont val="Calibri"/>
        <family val="2"/>
        <charset val="238"/>
        <scheme val="minor"/>
      </rPr>
      <t xml:space="preserve"> :
C 30/37 ; XC4 ; XD2 ; XF2 ; XA1 ; S3 ; Cl 0,10 ; Dmax 16; </t>
    </r>
    <r>
      <rPr>
        <sz val="24"/>
        <rFont val="Calibri"/>
        <family val="2"/>
        <charset val="238"/>
        <scheme val="minor"/>
      </rPr>
      <t>u zid ograde oko fudbalskog igrališta, zid je debljine 25 cm, visine 40 cm na koji se pričvršćuje ograda definisana u bravarskim pozicijama.</t>
    </r>
    <r>
      <rPr>
        <b/>
        <sz val="24"/>
        <rFont val="Calibri"/>
        <family val="2"/>
        <charset val="238"/>
        <scheme val="minor"/>
      </rPr>
      <t xml:space="preserve">
</t>
    </r>
  </si>
  <si>
    <r>
      <rPr>
        <sz val="24"/>
        <rFont val="Calibri"/>
        <family val="2"/>
        <charset val="238"/>
        <scheme val="minor"/>
      </rPr>
      <t>Nabavka, formiranje oplate i ugradnja betona klase čvrstoće :</t>
    </r>
    <r>
      <rPr>
        <b/>
        <sz val="24"/>
        <rFont val="Calibri"/>
        <family val="2"/>
        <charset val="238"/>
        <scheme val="minor"/>
      </rPr>
      <t xml:space="preserve">
C 30/37 ; XC4 ; XD2 ; XF2 ; XA1 ; S3 ; Cl 0,10 ; Dmax 16; </t>
    </r>
    <r>
      <rPr>
        <sz val="24"/>
        <rFont val="Calibri"/>
        <family val="2"/>
        <charset val="238"/>
        <scheme val="minor"/>
      </rPr>
      <t xml:space="preserve">za izradu klupa, žardinjera na pozicijama predviđenim prema nacrtima. </t>
    </r>
  </si>
  <si>
    <r>
      <t xml:space="preserve">Nabavka, ugradnja betona klase čvrstoće :
C 30/37 ; XC4 ; XD2 ; XF2 ; XA1 ; S3 ; Cl 0,10 ; Dmax 16; </t>
    </r>
    <r>
      <rPr>
        <sz val="24"/>
        <rFont val="Calibri"/>
        <family val="2"/>
        <charset val="238"/>
        <scheme val="minor"/>
      </rPr>
      <t>u temelj ograde oko basket igrališta, temelj je poprečnog presjeka 40/50 cm.</t>
    </r>
  </si>
  <si>
    <r>
      <t xml:space="preserve">Nabavka, ugradnja betona klase čvrstoće :
C 30/37 ; XC4 ; XD2 ; XF2 ; XA1 ; S3 ; Cl 0,10 ; Dmax 16; </t>
    </r>
    <r>
      <rPr>
        <sz val="24"/>
        <rFont val="Calibri"/>
        <family val="2"/>
        <charset val="238"/>
        <scheme val="minor"/>
      </rPr>
      <t>u zid ograde oko basket igrališta, zid je debljine 25 cm, visine 40 cm na kojim se pričvršćuje ograda definisana bravarskim pozicijama</t>
    </r>
    <r>
      <rPr>
        <b/>
        <sz val="24"/>
        <rFont val="Calibri"/>
        <family val="2"/>
        <charset val="238"/>
        <scheme val="minor"/>
      </rPr>
      <t>.</t>
    </r>
  </si>
  <si>
    <r>
      <t xml:space="preserve">Nabavka, ugradnja betona klase čvrstoće :
C 30/37 ; XC4 ; XD2 ; XF2 ; XA1 ; S3 ; Cl 0,10 ; Dmax 16; </t>
    </r>
    <r>
      <rPr>
        <sz val="24"/>
        <rFont val="Calibri"/>
        <family val="2"/>
        <charset val="238"/>
        <scheme val="minor"/>
      </rPr>
      <t>u temelj korpe za otpatke, temelj je dimenzija 55*55*30 cm, te broji 12 komada.</t>
    </r>
  </si>
  <si>
    <r>
      <t xml:space="preserve">Nabavka, ugradnja betona klase čvrstoće :
C 30/37 ; XC4 ; XD2 ; XF2 ; XA1 ; S3 ; Cl 0,10 ; Dmax 16; </t>
    </r>
    <r>
      <rPr>
        <sz val="24"/>
        <rFont val="Calibri"/>
        <family val="2"/>
        <charset val="238"/>
        <scheme val="minor"/>
      </rPr>
      <t>u temelj klupe, temelj je dimenzija 40*40*40 cm, te broji 72 komada na 18 klupa</t>
    </r>
    <r>
      <rPr>
        <b/>
        <sz val="24"/>
        <rFont val="Calibri"/>
        <family val="2"/>
        <charset val="238"/>
        <scheme val="minor"/>
      </rPr>
      <t>.</t>
    </r>
  </si>
  <si>
    <r>
      <rPr>
        <b/>
        <sz val="24"/>
        <rFont val="Calibri"/>
        <family val="2"/>
        <charset val="238"/>
        <scheme val="minor"/>
      </rPr>
      <t>VANJSKA PJEŠAČKA STAZA</t>
    </r>
    <r>
      <rPr>
        <sz val="24"/>
        <rFont val="Calibri"/>
        <family val="2"/>
        <charset val="238"/>
        <scheme val="minor"/>
      </rPr>
      <t xml:space="preserve"> - nabavka, transport i polaganje asfaltne mase ABS 11, d-6 cm</t>
    </r>
  </si>
  <si>
    <r>
      <rPr>
        <b/>
        <sz val="24"/>
        <rFont val="Calibri"/>
        <family val="2"/>
        <charset val="238"/>
        <scheme val="minor"/>
      </rPr>
      <t>STAZA ZA TRČANJE I UNUTARNJA ŠETNICA</t>
    </r>
    <r>
      <rPr>
        <sz val="24"/>
        <rFont val="Calibri"/>
        <family val="2"/>
        <charset val="238"/>
        <scheme val="minor"/>
      </rPr>
      <t xml:space="preserve"> - Nabavka, transport i ugradnja asfaltne mase ABS 11, d-6 cm</t>
    </r>
  </si>
  <si>
    <r>
      <rPr>
        <b/>
        <sz val="24"/>
        <rFont val="Calibri"/>
        <family val="2"/>
        <charset val="238"/>
        <scheme val="minor"/>
      </rPr>
      <t>STAZA ZA TRČANJE</t>
    </r>
    <r>
      <rPr>
        <sz val="24"/>
        <rFont val="Calibri"/>
        <family val="2"/>
        <charset val="238"/>
        <scheme val="minor"/>
      </rPr>
      <t xml:space="preserve"> - nabavka, transport i polaganje zavrđnog sloja </t>
    </r>
    <r>
      <rPr>
        <b/>
        <sz val="24"/>
        <rFont val="Calibri"/>
        <family val="2"/>
        <charset val="238"/>
        <scheme val="minor"/>
      </rPr>
      <t>"tartana"</t>
    </r>
    <r>
      <rPr>
        <sz val="24"/>
        <rFont val="Calibri"/>
        <family val="2"/>
        <charset val="238"/>
        <scheme val="minor"/>
      </rPr>
      <t xml:space="preserve"> d-1cm</t>
    </r>
  </si>
  <si>
    <r>
      <rPr>
        <b/>
        <sz val="24"/>
        <rFont val="Calibri"/>
        <family val="2"/>
        <charset val="238"/>
        <scheme val="minor"/>
      </rPr>
      <t>IGRALIŠTE ZA FUTSAL</t>
    </r>
    <r>
      <rPr>
        <sz val="24"/>
        <rFont val="Calibri"/>
        <family val="2"/>
        <charset val="238"/>
        <scheme val="minor"/>
      </rPr>
      <t xml:space="preserve"> - nabavka, transport i polaganje asfaltne mase ABS 16, d-6 cm </t>
    </r>
  </si>
  <si>
    <r>
      <rPr>
        <b/>
        <sz val="24"/>
        <rFont val="Calibri"/>
        <family val="2"/>
        <charset val="238"/>
        <scheme val="minor"/>
      </rPr>
      <t xml:space="preserve">IGRALIŠTE ZA FUTSAL </t>
    </r>
    <r>
      <rPr>
        <sz val="24"/>
        <rFont val="Calibri"/>
        <family val="2"/>
        <charset val="238"/>
        <scheme val="minor"/>
      </rPr>
      <t xml:space="preserve">- nabavka, transport i pologanje asfaltne mase ABS 8, d-4 cm </t>
    </r>
  </si>
  <si>
    <r>
      <t>Nabavka materijala i izrada akrilne multifunkcionalne sportske obloge Supersoft i ekvivalent na vanjskom fudbalskom terenu i basket terenu na Ilidzi na sljedeći način</t>
    </r>
    <r>
      <rPr>
        <b/>
        <sz val="24"/>
        <rFont val="Calibri"/>
        <family val="2"/>
        <charset val="238"/>
        <scheme val="minor"/>
      </rPr>
      <t>:</t>
    </r>
    <r>
      <rPr>
        <sz val="24"/>
        <rFont val="Calibri"/>
        <family val="2"/>
        <charset val="238"/>
        <scheme val="minor"/>
      </rPr>
      <t xml:space="preserve"> Brušenje i čiščenje asfaltne podloge; Nabavka materijala i nanošenje osnovnog sloja za vezu sa podlogom i reprofilaciju base; Lagano brušenje i usisavanje viška materijala sa prethodnog sloja; Nanošenje prvog osnovnog akrilnog sloja supersoft ili ekvivalent; boja po izboru naručioca; Brušenje i usisavanje prethodno nanešenog akrilnog sloja; Nanošenje drugog akrilnog sloja Supersoft; boja po izboru Naručioca; Nanošenje ravnim gumišiberom trećeg sloja akrila na mjestima druge boje.</t>
    </r>
  </si>
  <si>
    <r>
      <rPr>
        <b/>
        <sz val="24"/>
        <rFont val="Calibri"/>
        <family val="2"/>
        <charset val="238"/>
        <scheme val="minor"/>
      </rPr>
      <t>IGRALISTE ZA BASKETBAL</t>
    </r>
    <r>
      <rPr>
        <sz val="24"/>
        <rFont val="Calibri"/>
        <family val="2"/>
        <charset val="238"/>
        <scheme val="minor"/>
      </rPr>
      <t xml:space="preserve"> - nabavka, transport i polaganje podloge asflatne mase ABS16, d-6 cm</t>
    </r>
  </si>
  <si>
    <r>
      <rPr>
        <b/>
        <sz val="24"/>
        <rFont val="Calibri"/>
        <family val="2"/>
        <charset val="238"/>
        <scheme val="minor"/>
      </rPr>
      <t>IGRALISTE ZA BASKETBA</t>
    </r>
    <r>
      <rPr>
        <sz val="24"/>
        <rFont val="Calibri"/>
        <family val="2"/>
        <charset val="238"/>
        <scheme val="minor"/>
      </rPr>
      <t>L - nabavka, transport i polaganje podloge asflatne mase ABS8, d-4 cm</t>
    </r>
  </si>
  <si>
    <r>
      <t>Nabavka materijala i izrada akrilne multifunkcionalne sportske obloge Supersoft i ekvivalent na vanjskom fudbalskom terenu i basket terenu na Ilidzi na sljedeći način</t>
    </r>
    <r>
      <rPr>
        <b/>
        <sz val="24"/>
        <rFont val="Calibri"/>
        <family val="2"/>
        <charset val="238"/>
        <scheme val="minor"/>
      </rPr>
      <t>:</t>
    </r>
    <r>
      <rPr>
        <sz val="24"/>
        <rFont val="Calibri"/>
        <family val="2"/>
        <charset val="238"/>
        <scheme val="minor"/>
      </rPr>
      <t xml:space="preserve"> Brušenje i čiščenje asfaltne podloge; Nabavka materijala i nanošenje osnovnog sloja za vezu sa podlogom i reprofilaciju base; Lagano brušenje i usisavanje viška materijala sa prethodnog sloja; Nanošenje prvog osnovnog akrilnog sloja supersoft ili ekvivalent; boja po izboru naručioca; Brušenje i usisavanje prethodno nanešenog akrilnog sloja; Nanošenje drugog akrilnog sloja Supersoft; boja po izboru Naručioca; Nanošenje ravnim gumišiberom trećeg sloja akrila na mjestima druge boje</t>
    </r>
  </si>
  <si>
    <r>
      <t xml:space="preserve"> </t>
    </r>
    <r>
      <rPr>
        <b/>
        <sz val="24"/>
        <rFont val="Calibri"/>
        <family val="2"/>
        <charset val="238"/>
        <scheme val="minor"/>
      </rPr>
      <t>OGRADA SPORTSKIH TERENA</t>
    </r>
    <r>
      <rPr>
        <sz val="24"/>
        <rFont val="Calibri"/>
        <family val="2"/>
        <charset val="238"/>
        <scheme val="minor"/>
      </rPr>
      <t xml:space="preserve"> - Nabavka materijala, isporuka i postavaljanje ograde sportskih terena visine 4060mm. Rešetkasti ogradni panel dimenzija 2540 x 2030mm, izrađen od dvostrukih horizontalnih žica debljine 7mm, vertikalnih debljine 5mm, dok su završne žice debljine 8mm, paneli se preklapaju na stubu, zbog dodatnog ojačanja stubom što ogradi daje dodatnu stabilnost i sigurnost. Panel je izrađen tako da je osovinska dimenzija okca 50x200mm. Panel je u toplocinkovanom stanju po standardu DIN EN ISO 1461 i plastificiran ekološkim prahom koji štiti elemente od UV zračenja Ral 6005 - močvarno zelena. Stubovi za ogradu visine 4120mm. Presjek stubova je 100x40x3, stubovi su sa anker stopom 200x200x10 + 4 anker vijka + podloške. Sastavni dio stuba je metalna flah lajsna koja se postavlja preko rešetke i gumeni odstojnik, koji služi kao zvučni izolator. Osovinski razmak između stubova je 2500mm.</t>
    </r>
  </si>
  <si>
    <r>
      <rPr>
        <b/>
        <sz val="24"/>
        <rFont val="Calibri"/>
        <family val="2"/>
        <charset val="238"/>
        <scheme val="minor"/>
      </rPr>
      <t>VANJSKA OGRADA</t>
    </r>
    <r>
      <rPr>
        <sz val="24"/>
        <rFont val="Calibri"/>
        <family val="2"/>
        <charset val="238"/>
        <scheme val="minor"/>
      </rPr>
      <t xml:space="preserve">  - Nabavka materijala, isporuka i postavaljanje ograde sportskih terena visine 1630mm. Rešetkasti ogradni panel dimenzija 2540 x 1630mm, izrađen od dvostrukih horizontalnih žica debljine 7mm, vertikalnih debljine 5mm, dok su završne žice debljine 8mm, paneli se preklapaju na stubu, zbog dodatnog ojačanja stubom što ogradi daje dodatnu stabilnost i sigurnost. Panel je izrađen tako da je osovinska dimenzija okca 50x200mm. Panel je u toplocinkovanom stanju po standardu DIN EN ISO 1461 i plastificiran ekološkim prahom koji štiti elemente od UV zračenja Ral 6005 - močvarno zelena. Stubovi za ogradu visine 4120mm. Presjek stubova je 60x40x2, stubovi su sa anker stopom 100x100x10 + 4 anker vijka + podloške. Stubovi se dodatno pojačavaju metalnom lajsnom dim: 40x20 mm, metalnom kapom i inoks šarafom za osnovu stuba. Na svakih 200mm stub je povezan za panel Osovinski razmak između stubova je 2500mm.</t>
    </r>
  </si>
  <si>
    <r>
      <rPr>
        <b/>
        <sz val="24"/>
        <rFont val="Calibri"/>
        <family val="2"/>
        <charset val="238"/>
        <scheme val="minor"/>
      </rPr>
      <t>KAPIJA 1</t>
    </r>
    <r>
      <rPr>
        <sz val="24"/>
        <rFont val="Calibri"/>
        <family val="2"/>
        <charset val="238"/>
        <scheme val="minor"/>
      </rPr>
      <t xml:space="preserve">  - Nabavka materijala, isporuka i postavljanje dvokrilne kapije dimenzija 4000x1600 mm. Stubovi kapije su izrađeni od profila 100x100x3 mm, ram krila kapije od profila 60x40x3 mm, ispuna od panela debljine žice 8/8/6 mm osovinskom dimenzijom okca 50 x 200 mm. U cijenu kapije ulazi kompletan pribor: štelujuće šarke M 16, cilindrična brava sa 3 ključa, kvake i prihvatnik. Panel je u toplocinkovanom stanju po standardu DIN EN ISO 1461 i plastificiran ekološkim prahom koji štiti elemente od UV zračenja Ral 6005 - močvarno zelena.</t>
    </r>
  </si>
  <si>
    <r>
      <t>G</t>
    </r>
    <r>
      <rPr>
        <b/>
        <sz val="24"/>
        <rFont val="Calibri"/>
        <family val="2"/>
        <charset val="238"/>
        <scheme val="minor"/>
      </rPr>
      <t>rađevinski i ostali radovi</t>
    </r>
  </si>
  <si>
    <t>Nabavka betona MB 30 i izrada temelja za stubove KORS/CRS. Temelji su dimenzija 80x80x100cm. Sve komplet sa nabavkom i ugradnjom odgovarajučih anker vijaka za pričvršćavanje stuba i rebraste PHD cijevi fi 63mm za uvod kablova prema podacima proizvođača stuba i uslovima iz tehničkog opisa. Poslije odabira stubova Izvođač je duzan izraditi statičke proračune stubova i temelja</t>
  </si>
  <si>
    <t>4.5.1.</t>
  </si>
  <si>
    <t>4.5.2.</t>
  </si>
  <si>
    <t>4.7.1.</t>
  </si>
  <si>
    <t>4.7.2.</t>
  </si>
  <si>
    <t>4.7.3.</t>
  </si>
  <si>
    <t>Higijena 4 potputnjaka na teritoriji Općine Ilidža i tp 2 x sedmično u toku godine                                    (4 x 96=384)</t>
  </si>
  <si>
    <t>Program rada po kontima za 2024. godinu</t>
  </si>
  <si>
    <t>¸5.2.</t>
  </si>
  <si>
    <r>
      <t xml:space="preserve">Nabavka materijala i ugradnja betonskih ivičnjaka C 30/37 ; 8/20/80 cm </t>
    </r>
    <r>
      <rPr>
        <sz val="24"/>
        <rFont val="Calibri"/>
        <family val="2"/>
        <charset val="238"/>
        <scheme val="minor"/>
      </rPr>
      <t>u dijelu spoja između betonskog popločanja i zelenih površina, duž pješačke i atletske staze i oko dječijih igrališta.</t>
    </r>
  </si>
  <si>
    <t>19.12.2023.g.</t>
  </si>
  <si>
    <t>12-821221-3 IZGRADNJA SRC BUTMIR</t>
  </si>
  <si>
    <t xml:space="preserve">12-615211-2  OSTALI GRAĐEVINSKI RADOVI </t>
  </si>
  <si>
    <t>12-615116-3 REVITALIZACIJA SPORTSKIH TERENA NA STOJČEVCU</t>
  </si>
  <si>
    <t>12-613991-7 UGOVORI ZA PRINUDNO IZVRĐENJE RJEĐENJA SLUŽBE</t>
  </si>
  <si>
    <t>12-613724-1 SANACIJA, ODRŽAVANJE I IZFRADNJA OGRADA NA MOSTOVIMA</t>
  </si>
  <si>
    <t>12-615116-1 HITNE INTERVENCIJE NA PREVENCIJI I  SANIRANJU POPLAVA (CZ)</t>
  </si>
  <si>
    <t>12-821213-1 GRAĐEVINSKI RADOVI NA IZGRADNJI DJEČIJIH IGRALIŠTA PO MZ</t>
  </si>
  <si>
    <t>12-613724-3 ZIMSKO I LJETNO ODRŽAVANJE SAOBRAČAJNICA</t>
  </si>
  <si>
    <t xml:space="preserve">Održavanje putnog i zaštitnog pojasa saobračajnica </t>
  </si>
  <si>
    <t xml:space="preserve"> 12-613727-2 ODRŽAVANJE HIGIJENE I KOŠNJA  ZA ZELENIM I JAVNIM POVRŠINAMA</t>
  </si>
  <si>
    <t xml:space="preserve">Košnja trave na zelenim površinama, na lokalitetima i površinama datim u grafičkom prilogu. Ukupna površina je 367.581,51 m². U cijenu je uračunato: košenje trave, sakupljanje, utovar i odvoz. Košenje se radi mašinski i ručno na ravnim, kosim i površinama uz riječna korita. Napomena: U količinu uračunat Stojčevac sa ukupnom količinom od 80.000,00m²
</t>
  </si>
  <si>
    <t>Košnja trave I (kategorije) 10 puta u toku godine, 246.122,61m² ( 246.122,61 x 10= 2.461226,10m2)</t>
  </si>
  <si>
    <t xml:space="preserve"> 12-613727-1  REDOVNO ČIŠĆENJE KORITA RIJEKA</t>
  </si>
  <si>
    <t xml:space="preserve"> 12-615116-2 VANREDNO ČIŠĆENJE KORITA - MASINSKO ČIŠĆENJE KORITA</t>
  </si>
  <si>
    <t>12-613725-1 ODRŽAVANJE JAVNIH ČESTI I KANALIZACIJA</t>
  </si>
  <si>
    <t>12-613721-1 - ODRŽAVANJE JAVNIH POVRĐINA I OPĆINSKIH OBJEKATA PO MZ (oglasne table, platoi, table sa uličnim natpisima, objekti MZ i dr.)</t>
  </si>
  <si>
    <t>KONTO 12-613991-1 UKUPNO :</t>
  </si>
  <si>
    <t>12-613727-5 ODRŽAVANJE SRC EMIR BOGUNIĆ  - "ČARLI"</t>
  </si>
  <si>
    <t xml:space="preserve"> KONTO - 12613727-5 UKUPNO :</t>
  </si>
  <si>
    <t>12-613325-1 OBEZBJEĐENJE SRC EMIR BOGUNIĆ - "ČARLI"</t>
  </si>
  <si>
    <t>KONTO 12-615116-3 UKUPNO :</t>
  </si>
  <si>
    <t>KONTO 12-613325-1 UKUPNO :</t>
  </si>
  <si>
    <t>12-613727-6 IZRADA/NABAVKA I POSTAVLJANJE BETONSKIH KLUPA I PARKOVSKIH LEŽALJKI</t>
  </si>
  <si>
    <t xml:space="preserve"> KONTO 12-613727-6 UKUPNO :</t>
  </si>
  <si>
    <t>12-613727-7 PRANJE ULICA I DOSTAVA TEHNIČKE VODE</t>
  </si>
  <si>
    <t xml:space="preserve"> KONTO 12-613727-7 UKUPNO :</t>
  </si>
  <si>
    <t>12-821222-1  PJEŠAČKA STAZA PORED RIJEKE ŽELJEZNICE</t>
  </si>
  <si>
    <t xml:space="preserve"> KONTO 12-821222-1 UKUPNO :</t>
  </si>
  <si>
    <t>12-613325-1</t>
  </si>
  <si>
    <t>12-613727-5</t>
  </si>
  <si>
    <t>12-613727-6</t>
  </si>
  <si>
    <t>12-613727-7</t>
  </si>
  <si>
    <t>12-613991-7</t>
  </si>
  <si>
    <t>12-821222-1</t>
  </si>
  <si>
    <t>12-821221-3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</si>
</sst>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 _k_n_-;\-* #,##0.00\ _k_n_-;_-* &quot;-&quot;??\ _k_n_-;_-@_-"/>
    <numFmt numFmtId="166" formatCode="#,##0.000"/>
    <numFmt numFmtId="167" formatCode="_(* #,##0.0000_);_(* \(#,##0.0000\);_(* &quot;-&quot;??_);_(@_)"/>
  </numFmts>
  <fonts count="33">
    <font>
      <sz val="11"/>
      <color theme="1"/>
      <name val="Calibri"/>
      <family val="2"/>
      <scheme val="minor"/>
    </font>
    <font>
      <sz val="11"/>
      <color theme="1"/>
      <name val="Calibri"/>
      <family val="2"/>
      <scheme val="minor"/>
    </font>
    <font>
      <b/>
      <sz val="16"/>
      <color theme="1"/>
      <name val="Calibri"/>
      <family val="2"/>
      <scheme val="minor"/>
    </font>
    <font>
      <sz val="8"/>
      <name val="Calibri"/>
      <family val="2"/>
      <scheme val="minor"/>
    </font>
    <font>
      <sz val="24"/>
      <color theme="1"/>
      <name val="Calibri"/>
      <family val="2"/>
      <scheme val="minor"/>
    </font>
    <font>
      <b/>
      <sz val="24"/>
      <color theme="1"/>
      <name val="Calibri"/>
      <family val="2"/>
      <scheme val="minor"/>
    </font>
    <font>
      <b/>
      <sz val="24"/>
      <color rgb="FF000000"/>
      <name val="Calibri"/>
      <family val="2"/>
      <scheme val="minor"/>
    </font>
    <font>
      <sz val="24"/>
      <color rgb="FF000000"/>
      <name val="Calibri"/>
      <family val="2"/>
      <scheme val="minor"/>
    </font>
    <font>
      <sz val="24"/>
      <color theme="4"/>
      <name val="Calibri"/>
      <family val="2"/>
      <scheme val="minor"/>
    </font>
    <font>
      <sz val="24"/>
      <color rgb="FFFF0000"/>
      <name val="Calibri"/>
      <family val="2"/>
      <scheme val="minor"/>
    </font>
    <font>
      <sz val="24"/>
      <name val="Calibri"/>
      <family val="2"/>
      <scheme val="minor"/>
    </font>
    <font>
      <b/>
      <sz val="24"/>
      <name val="Calibri"/>
      <family val="2"/>
      <scheme val="minor"/>
    </font>
    <font>
      <i/>
      <sz val="24"/>
      <name val="Calibri"/>
      <family val="2"/>
      <scheme val="minor"/>
    </font>
    <font>
      <i/>
      <sz val="24"/>
      <color theme="1"/>
      <name val="Calibri"/>
      <family val="2"/>
      <scheme val="minor"/>
    </font>
    <font>
      <i/>
      <sz val="24"/>
      <color theme="4"/>
      <name val="Calibri"/>
      <family val="2"/>
      <scheme val="minor"/>
    </font>
    <font>
      <i/>
      <sz val="24"/>
      <color rgb="FFFF0000"/>
      <name val="Calibri"/>
      <family val="2"/>
      <scheme val="minor"/>
    </font>
    <font>
      <i/>
      <sz val="24"/>
      <color rgb="FF000000"/>
      <name val="Calibri"/>
      <family val="2"/>
      <scheme val="minor"/>
    </font>
    <font>
      <b/>
      <i/>
      <sz val="24"/>
      <color theme="1"/>
      <name val="Calibri"/>
      <family val="2"/>
      <scheme val="minor"/>
    </font>
    <font>
      <b/>
      <sz val="24"/>
      <color theme="4"/>
      <name val="Calibri"/>
      <family val="2"/>
      <scheme val="minor"/>
    </font>
    <font>
      <b/>
      <sz val="24"/>
      <color rgb="FFFF0000"/>
      <name val="Calibri"/>
      <family val="2"/>
      <scheme val="minor"/>
    </font>
    <font>
      <b/>
      <sz val="24"/>
      <color theme="1"/>
      <name val="Calibri"/>
      <family val="2"/>
      <charset val="238"/>
      <scheme val="minor"/>
    </font>
    <font>
      <sz val="24"/>
      <color theme="1"/>
      <name val="Calibri"/>
      <family val="2"/>
      <charset val="238"/>
      <scheme val="minor"/>
    </font>
    <font>
      <b/>
      <sz val="24"/>
      <color rgb="FF000000"/>
      <name val="Calibri"/>
      <family val="2"/>
      <charset val="238"/>
      <scheme val="minor"/>
    </font>
    <font>
      <sz val="24"/>
      <color rgb="FF000000"/>
      <name val="Calibri"/>
      <family val="2"/>
      <charset val="238"/>
      <scheme val="minor"/>
    </font>
    <font>
      <b/>
      <sz val="24"/>
      <name val="Calibri"/>
      <family val="2"/>
      <charset val="238"/>
      <scheme val="minor"/>
    </font>
    <font>
      <sz val="24"/>
      <name val="Calibri"/>
      <family val="2"/>
      <charset val="238"/>
      <scheme val="minor"/>
    </font>
    <font>
      <b/>
      <u/>
      <sz val="24"/>
      <name val="Calibri"/>
      <family val="2"/>
      <charset val="238"/>
      <scheme val="minor"/>
    </font>
    <font>
      <sz val="24"/>
      <name val="Swis721 LtCn BT"/>
      <family val="2"/>
    </font>
    <font>
      <sz val="16"/>
      <color theme="1"/>
      <name val="Calibri"/>
      <family val="2"/>
      <scheme val="minor"/>
    </font>
    <font>
      <b/>
      <sz val="16"/>
      <name val="Calibri"/>
      <family val="2"/>
      <scheme val="minor"/>
    </font>
    <font>
      <sz val="16"/>
      <name val="Calibri"/>
      <family val="2"/>
      <scheme val="minor"/>
    </font>
    <font>
      <i/>
      <sz val="16"/>
      <color theme="1"/>
      <name val="Calibri"/>
      <family val="2"/>
      <scheme val="minor"/>
    </font>
    <font>
      <b/>
      <sz val="36"/>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59999389629810485"/>
        <bgColor indexed="64"/>
      </patternFill>
    </fill>
    <fill>
      <patternFill patternType="solid">
        <fgColor theme="5"/>
        <bgColor indexed="64"/>
      </patternFill>
    </fill>
    <fill>
      <patternFill patternType="solid">
        <fgColor theme="0" tint="-0.249977111117893"/>
        <bgColor indexed="64"/>
      </patternFill>
    </fill>
    <fill>
      <patternFill patternType="solid">
        <fgColor indexed="9"/>
        <bgColor indexed="26"/>
      </patternFill>
    </fill>
    <fill>
      <patternFill patternType="solid">
        <fgColor theme="0" tint="-0.14999847407452621"/>
        <bgColor indexed="26"/>
      </patternFill>
    </fill>
    <fill>
      <patternFill patternType="solid">
        <fgColor theme="0"/>
        <bgColor indexed="26"/>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rgb="FF00B0F0"/>
      </left>
      <right/>
      <top/>
      <bottom/>
      <diagonal/>
    </border>
    <border>
      <left style="thin">
        <color indexed="64"/>
      </left>
      <right/>
      <top style="thin">
        <color indexed="64"/>
      </top>
      <bottom/>
      <diagonal/>
    </border>
    <border>
      <left style="thin">
        <color indexed="64"/>
      </left>
      <right/>
      <top/>
      <bottom style="thin">
        <color indexed="64"/>
      </bottom>
      <diagonal/>
    </border>
    <border>
      <left style="double">
        <color rgb="FF00B0F0"/>
      </left>
      <right style="thin">
        <color indexed="64"/>
      </right>
      <top style="thin">
        <color indexed="64"/>
      </top>
      <bottom style="thin">
        <color indexed="64"/>
      </bottom>
      <diagonal/>
    </border>
    <border>
      <left/>
      <right style="double">
        <color theme="9"/>
      </right>
      <top/>
      <bottom/>
      <diagonal/>
    </border>
    <border>
      <left style="thin">
        <color indexed="64"/>
      </left>
      <right style="double">
        <color theme="9"/>
      </right>
      <top style="thin">
        <color indexed="64"/>
      </top>
      <bottom style="thin">
        <color indexed="64"/>
      </bottom>
      <diagonal/>
    </border>
    <border>
      <left style="double">
        <color rgb="FFFF0000"/>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22">
    <xf numFmtId="0" fontId="0" fillId="0" borderId="0" xfId="0"/>
    <xf numFmtId="164" fontId="2" fillId="5" borderId="33" xfId="1" applyFont="1" applyFill="1" applyBorder="1"/>
    <xf numFmtId="0" fontId="4" fillId="0" borderId="0" xfId="0" applyFont="1" applyAlignment="1">
      <alignment horizontal="center"/>
    </xf>
    <xf numFmtId="0" fontId="5" fillId="0" borderId="0" xfId="0" applyFont="1"/>
    <xf numFmtId="0" fontId="5" fillId="0" borderId="0" xfId="0" applyFont="1" applyAlignment="1">
      <alignment horizontal="center"/>
    </xf>
    <xf numFmtId="4" fontId="5" fillId="0" borderId="0" xfId="0" applyNumberFormat="1" applyFont="1"/>
    <xf numFmtId="0" fontId="4" fillId="0" borderId="0" xfId="0" applyFont="1"/>
    <xf numFmtId="0" fontId="4" fillId="0" borderId="0" xfId="0" applyFont="1" applyAlignment="1">
      <alignment horizontal="right"/>
    </xf>
    <xf numFmtId="0" fontId="4" fillId="0" borderId="12" xfId="0" applyFont="1" applyBorder="1"/>
    <xf numFmtId="0" fontId="4" fillId="0" borderId="16" xfId="0" applyFont="1" applyBorder="1"/>
    <xf numFmtId="4" fontId="4" fillId="0" borderId="0" xfId="0" applyNumberFormat="1" applyFont="1"/>
    <xf numFmtId="3" fontId="4" fillId="0" borderId="16" xfId="0" applyNumberFormat="1" applyFont="1" applyBorder="1"/>
    <xf numFmtId="0" fontId="6" fillId="9" borderId="9" xfId="0" applyFont="1" applyFill="1" applyBorder="1" applyAlignment="1">
      <alignment horizontal="center" vertical="center"/>
    </xf>
    <xf numFmtId="0" fontId="4" fillId="10" borderId="1" xfId="0" applyFont="1" applyFill="1" applyBorder="1" applyAlignment="1">
      <alignment horizontal="center"/>
    </xf>
    <xf numFmtId="0" fontId="6" fillId="9" borderId="11" xfId="0" applyFont="1" applyFill="1" applyBorder="1" applyAlignment="1">
      <alignment horizontal="center" vertical="center"/>
    </xf>
    <xf numFmtId="0" fontId="4" fillId="9" borderId="11" xfId="0" applyFont="1" applyFill="1" applyBorder="1" applyAlignment="1">
      <alignment horizontal="center" vertical="center"/>
    </xf>
    <xf numFmtId="0" fontId="6" fillId="9" borderId="11" xfId="0" applyFont="1" applyFill="1" applyBorder="1" applyAlignment="1">
      <alignment horizontal="center" wrapText="1"/>
    </xf>
    <xf numFmtId="0" fontId="6" fillId="9" borderId="10" xfId="0" applyFont="1" applyFill="1" applyBorder="1" applyAlignment="1">
      <alignment horizontal="center" wrapText="1"/>
    </xf>
    <xf numFmtId="0" fontId="4" fillId="0" borderId="15" xfId="0" applyFont="1" applyBorder="1"/>
    <xf numFmtId="0" fontId="4" fillId="0" borderId="1" xfId="0" applyFont="1" applyBorder="1" applyAlignment="1">
      <alignment horizontal="center"/>
    </xf>
    <xf numFmtId="0" fontId="4" fillId="0" borderId="17" xfId="0" applyFont="1" applyBorder="1" applyAlignment="1">
      <alignment horizontal="center"/>
    </xf>
    <xf numFmtId="0" fontId="4" fillId="0" borderId="4" xfId="0" applyFont="1" applyBorder="1"/>
    <xf numFmtId="4" fontId="4" fillId="0" borderId="1" xfId="0" applyNumberFormat="1" applyFont="1" applyBorder="1" applyAlignment="1">
      <alignment horizontal="center"/>
    </xf>
    <xf numFmtId="0" fontId="4" fillId="0" borderId="1" xfId="0" applyFont="1" applyBorder="1"/>
    <xf numFmtId="3" fontId="4" fillId="0" borderId="17" xfId="0" applyNumberFormat="1" applyFont="1" applyBorder="1" applyAlignment="1">
      <alignment horizontal="center"/>
    </xf>
    <xf numFmtId="0" fontId="4" fillId="0" borderId="48" xfId="0" applyFont="1" applyBorder="1" applyAlignment="1">
      <alignment horizontal="center"/>
    </xf>
    <xf numFmtId="0" fontId="4" fillId="0" borderId="7" xfId="0" applyFont="1" applyBorder="1" applyAlignment="1">
      <alignment horizontal="center"/>
    </xf>
    <xf numFmtId="0" fontId="4" fillId="4" borderId="7" xfId="0" applyFont="1" applyFill="1" applyBorder="1" applyAlignment="1">
      <alignment horizontal="center"/>
    </xf>
    <xf numFmtId="3" fontId="4" fillId="4" borderId="7" xfId="0" applyNumberFormat="1" applyFont="1" applyFill="1" applyBorder="1" applyAlignment="1">
      <alignment horizontal="center"/>
    </xf>
    <xf numFmtId="3" fontId="4" fillId="4" borderId="49" xfId="0" applyNumberFormat="1" applyFont="1" applyFill="1" applyBorder="1" applyAlignment="1">
      <alignment horizontal="center"/>
    </xf>
    <xf numFmtId="0" fontId="4" fillId="4" borderId="4" xfId="0" applyFont="1" applyFill="1" applyBorder="1" applyAlignment="1">
      <alignment horizontal="center"/>
    </xf>
    <xf numFmtId="0" fontId="4" fillId="4" borderId="1" xfId="0" applyFont="1" applyFill="1" applyBorder="1" applyAlignment="1">
      <alignment horizontal="center"/>
    </xf>
    <xf numFmtId="0" fontId="4" fillId="7" borderId="1" xfId="0" applyFont="1" applyFill="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0" fontId="4" fillId="0" borderId="4" xfId="0" applyFont="1" applyBorder="1" applyAlignment="1">
      <alignment horizontal="center"/>
    </xf>
    <xf numFmtId="0" fontId="5" fillId="6" borderId="51" xfId="0" applyFont="1" applyFill="1" applyBorder="1" applyAlignment="1">
      <alignment horizontal="left"/>
    </xf>
    <xf numFmtId="0" fontId="5" fillId="6" borderId="51" xfId="0" applyFont="1" applyFill="1" applyBorder="1" applyAlignment="1">
      <alignment horizontal="center"/>
    </xf>
    <xf numFmtId="4" fontId="5" fillId="6" borderId="51" xfId="0" applyNumberFormat="1" applyFont="1" applyFill="1" applyBorder="1"/>
    <xf numFmtId="4" fontId="4" fillId="6" borderId="52" xfId="0" applyNumberFormat="1" applyFont="1" applyFill="1" applyBorder="1"/>
    <xf numFmtId="0" fontId="4" fillId="6" borderId="4" xfId="0" applyFont="1" applyFill="1" applyBorder="1"/>
    <xf numFmtId="0" fontId="4" fillId="6" borderId="1" xfId="0" applyFont="1" applyFill="1" applyBorder="1"/>
    <xf numFmtId="0" fontId="4" fillId="7" borderId="1" xfId="0" applyFont="1" applyFill="1" applyBorder="1"/>
    <xf numFmtId="0" fontId="4" fillId="10" borderId="1" xfId="0" applyFont="1" applyFill="1" applyBorder="1"/>
    <xf numFmtId="0" fontId="4" fillId="6" borderId="1" xfId="0" applyFont="1" applyFill="1" applyBorder="1" applyAlignment="1">
      <alignment horizontal="right"/>
    </xf>
    <xf numFmtId="0" fontId="4" fillId="6" borderId="2" xfId="0" applyFont="1" applyFill="1" applyBorder="1"/>
    <xf numFmtId="0" fontId="4" fillId="6" borderId="15" xfId="0" applyFont="1" applyFill="1" applyBorder="1"/>
    <xf numFmtId="0" fontId="4" fillId="6" borderId="17" xfId="0" applyFont="1" applyFill="1" applyBorder="1"/>
    <xf numFmtId="4" fontId="4" fillId="6" borderId="1" xfId="0" applyNumberFormat="1" applyFont="1" applyFill="1" applyBorder="1"/>
    <xf numFmtId="3" fontId="4" fillId="6" borderId="17" xfId="0" applyNumberFormat="1" applyFont="1" applyFill="1" applyBorder="1"/>
    <xf numFmtId="0" fontId="4" fillId="6" borderId="0" xfId="0" applyFont="1" applyFill="1"/>
    <xf numFmtId="0" fontId="4" fillId="0" borderId="42" xfId="0" applyFont="1" applyBorder="1" applyAlignment="1">
      <alignment horizontal="center"/>
    </xf>
    <xf numFmtId="0" fontId="7" fillId="0" borderId="5" xfId="0" applyFont="1" applyBorder="1" applyAlignment="1">
      <alignment horizontal="left" wrapText="1"/>
    </xf>
    <xf numFmtId="0" fontId="4" fillId="0" borderId="5" xfId="0" applyFont="1" applyBorder="1" applyAlignment="1">
      <alignment horizontal="center"/>
    </xf>
    <xf numFmtId="4" fontId="4" fillId="0" borderId="5" xfId="1" applyNumberFormat="1" applyFont="1" applyFill="1" applyBorder="1" applyAlignment="1">
      <alignment horizontal="center"/>
    </xf>
    <xf numFmtId="167" fontId="4" fillId="0" borderId="5" xfId="1" applyNumberFormat="1" applyFont="1" applyBorder="1" applyAlignment="1">
      <alignment horizontal="center"/>
    </xf>
    <xf numFmtId="4" fontId="4" fillId="0" borderId="5" xfId="1" applyNumberFormat="1" applyFont="1" applyFill="1" applyBorder="1" applyAlignment="1">
      <alignment horizontal="right"/>
    </xf>
    <xf numFmtId="4" fontId="4" fillId="0" borderId="43" xfId="1" applyNumberFormat="1" applyFont="1" applyFill="1" applyBorder="1" applyAlignment="1">
      <alignment horizontal="right"/>
    </xf>
    <xf numFmtId="3" fontId="4" fillId="0" borderId="4" xfId="1" applyNumberFormat="1" applyFont="1" applyFill="1" applyBorder="1" applyAlignment="1">
      <alignment horizontal="right"/>
    </xf>
    <xf numFmtId="3" fontId="4" fillId="0" borderId="1" xfId="1" applyNumberFormat="1" applyFont="1" applyFill="1" applyBorder="1" applyAlignment="1">
      <alignment horizontal="right"/>
    </xf>
    <xf numFmtId="3" fontId="4" fillId="7" borderId="1" xfId="1" applyNumberFormat="1" applyFont="1" applyFill="1" applyBorder="1" applyAlignment="1">
      <alignment horizontal="right"/>
    </xf>
    <xf numFmtId="3" fontId="4" fillId="0" borderId="1" xfId="0" applyNumberFormat="1" applyFont="1" applyBorder="1"/>
    <xf numFmtId="9" fontId="4" fillId="10" borderId="1" xfId="2" applyFont="1" applyFill="1" applyBorder="1" applyAlignment="1">
      <alignment horizontal="center"/>
    </xf>
    <xf numFmtId="3" fontId="4" fillId="0" borderId="1" xfId="2" applyNumberFormat="1" applyFont="1" applyBorder="1" applyAlignment="1">
      <alignment horizontal="right"/>
    </xf>
    <xf numFmtId="3" fontId="4" fillId="0" borderId="2" xfId="2" applyNumberFormat="1" applyFont="1" applyBorder="1" applyAlignment="1">
      <alignment horizontal="center"/>
    </xf>
    <xf numFmtId="3" fontId="8" fillId="0" borderId="15" xfId="0" applyNumberFormat="1" applyFont="1" applyBorder="1"/>
    <xf numFmtId="166" fontId="8" fillId="0" borderId="1" xfId="0" applyNumberFormat="1" applyFont="1" applyBorder="1"/>
    <xf numFmtId="3" fontId="8" fillId="0" borderId="17" xfId="0" applyNumberFormat="1" applyFont="1" applyBorder="1"/>
    <xf numFmtId="3" fontId="9" fillId="0" borderId="4" xfId="0" applyNumberFormat="1" applyFont="1" applyBorder="1"/>
    <xf numFmtId="166" fontId="9" fillId="0" borderId="1" xfId="0" applyNumberFormat="1" applyFont="1" applyBorder="1"/>
    <xf numFmtId="3" fontId="9" fillId="0" borderId="17" xfId="0" applyNumberFormat="1" applyFont="1" applyBorder="1"/>
    <xf numFmtId="3" fontId="8" fillId="0" borderId="4" xfId="0" applyNumberFormat="1" applyFont="1" applyBorder="1"/>
    <xf numFmtId="4" fontId="8" fillId="0" borderId="1" xfId="0" applyNumberFormat="1" applyFont="1" applyBorder="1"/>
    <xf numFmtId="3" fontId="9" fillId="0" borderId="1" xfId="0" applyNumberFormat="1" applyFont="1" applyBorder="1"/>
    <xf numFmtId="3" fontId="4" fillId="0" borderId="4" xfId="0" applyNumberFormat="1" applyFont="1" applyBorder="1"/>
    <xf numFmtId="166" fontId="4" fillId="0" borderId="1" xfId="0" applyNumberFormat="1" applyFont="1" applyBorder="1"/>
    <xf numFmtId="3" fontId="4" fillId="0" borderId="17" xfId="0" applyNumberFormat="1" applyFont="1" applyBorder="1"/>
    <xf numFmtId="0" fontId="10" fillId="0" borderId="23" xfId="0" applyFont="1" applyBorder="1" applyAlignment="1">
      <alignment horizontal="center"/>
    </xf>
    <xf numFmtId="0" fontId="4" fillId="0" borderId="1" xfId="0" applyFont="1" applyBorder="1" applyAlignment="1">
      <alignment horizontal="left" wrapText="1"/>
    </xf>
    <xf numFmtId="164" fontId="4" fillId="0" borderId="1" xfId="1" applyFont="1" applyBorder="1" applyAlignment="1">
      <alignment horizontal="center"/>
    </xf>
    <xf numFmtId="4" fontId="4" fillId="0" borderId="1" xfId="1" applyNumberFormat="1" applyFont="1" applyFill="1" applyBorder="1" applyAlignment="1">
      <alignment horizontal="right"/>
    </xf>
    <xf numFmtId="4" fontId="4" fillId="0" borderId="24" xfId="1" applyNumberFormat="1" applyFont="1" applyFill="1" applyBorder="1" applyAlignment="1">
      <alignment horizontal="right"/>
    </xf>
    <xf numFmtId="3" fontId="4" fillId="0" borderId="15" xfId="0" applyNumberFormat="1" applyFont="1" applyBorder="1"/>
    <xf numFmtId="4" fontId="4" fillId="0" borderId="1" xfId="0" applyNumberFormat="1" applyFont="1" applyBorder="1"/>
    <xf numFmtId="0" fontId="11" fillId="9" borderId="1" xfId="0" applyFont="1" applyFill="1" applyBorder="1" applyAlignment="1">
      <alignment horizontal="center"/>
    </xf>
    <xf numFmtId="0" fontId="5" fillId="9" borderId="1" xfId="0" applyFont="1" applyFill="1" applyBorder="1" applyAlignment="1">
      <alignment horizontal="left" wrapText="1"/>
    </xf>
    <xf numFmtId="0" fontId="5" fillId="9" borderId="1" xfId="0" applyFont="1" applyFill="1" applyBorder="1" applyAlignment="1">
      <alignment horizontal="center" wrapText="1"/>
    </xf>
    <xf numFmtId="4" fontId="5" fillId="9" borderId="1" xfId="0" applyNumberFormat="1" applyFont="1" applyFill="1" applyBorder="1" applyAlignment="1">
      <alignment horizontal="center"/>
    </xf>
    <xf numFmtId="164" fontId="5" fillId="9" borderId="1" xfId="1" applyFont="1" applyFill="1" applyBorder="1" applyAlignment="1">
      <alignment horizontal="center"/>
    </xf>
    <xf numFmtId="4" fontId="5" fillId="9" borderId="1" xfId="1" applyNumberFormat="1" applyFont="1" applyFill="1" applyBorder="1" applyAlignment="1">
      <alignment horizontal="right"/>
    </xf>
    <xf numFmtId="3" fontId="5" fillId="0" borderId="4" xfId="1" applyNumberFormat="1" applyFont="1" applyBorder="1" applyAlignment="1">
      <alignment horizontal="right"/>
    </xf>
    <xf numFmtId="3" fontId="5" fillId="0" borderId="1" xfId="1" applyNumberFormat="1" applyFont="1" applyBorder="1" applyAlignment="1">
      <alignment horizontal="right"/>
    </xf>
    <xf numFmtId="3" fontId="5" fillId="7" borderId="1" xfId="1" applyNumberFormat="1" applyFont="1" applyFill="1" applyBorder="1" applyAlignment="1">
      <alignment horizontal="right"/>
    </xf>
    <xf numFmtId="3" fontId="5" fillId="0" borderId="1" xfId="0" applyNumberFormat="1" applyFont="1" applyBorder="1"/>
    <xf numFmtId="9" fontId="5" fillId="10" borderId="1" xfId="2" applyFont="1" applyFill="1" applyBorder="1" applyAlignment="1">
      <alignment horizontal="center"/>
    </xf>
    <xf numFmtId="3" fontId="5" fillId="0" borderId="1" xfId="2" applyNumberFormat="1" applyFont="1" applyBorder="1" applyAlignment="1">
      <alignment horizontal="right"/>
    </xf>
    <xf numFmtId="3" fontId="5" fillId="0" borderId="2" xfId="2" applyNumberFormat="1" applyFont="1" applyBorder="1" applyAlignment="1">
      <alignment horizontal="center"/>
    </xf>
    <xf numFmtId="3" fontId="5" fillId="0" borderId="15" xfId="0" applyNumberFormat="1" applyFont="1" applyBorder="1"/>
    <xf numFmtId="166" fontId="5" fillId="0" borderId="1" xfId="0" applyNumberFormat="1" applyFont="1" applyBorder="1"/>
    <xf numFmtId="3" fontId="5" fillId="0" borderId="17" xfId="0" applyNumberFormat="1" applyFont="1" applyBorder="1"/>
    <xf numFmtId="3" fontId="5" fillId="0" borderId="4" xfId="0" applyNumberFormat="1" applyFont="1" applyBorder="1"/>
    <xf numFmtId="4" fontId="5" fillId="0" borderId="1" xfId="0" applyNumberFormat="1" applyFont="1" applyBorder="1"/>
    <xf numFmtId="0" fontId="12" fillId="0" borderId="23" xfId="0" applyFont="1" applyBorder="1" applyAlignment="1">
      <alignment horizontal="center"/>
    </xf>
    <xf numFmtId="0" fontId="13" fillId="0" borderId="1" xfId="0" applyFont="1" applyBorder="1" applyAlignment="1">
      <alignment horizontal="left" wrapText="1"/>
    </xf>
    <xf numFmtId="0" fontId="13" fillId="0" borderId="1" xfId="0" applyFont="1" applyBorder="1" applyAlignment="1">
      <alignment horizontal="center" wrapText="1"/>
    </xf>
    <xf numFmtId="4" fontId="13" fillId="0" borderId="1" xfId="0" applyNumberFormat="1" applyFont="1" applyBorder="1" applyAlignment="1">
      <alignment horizontal="center"/>
    </xf>
    <xf numFmtId="164" fontId="13" fillId="0" borderId="1" xfId="1" applyFont="1" applyBorder="1" applyAlignment="1">
      <alignment horizontal="center"/>
    </xf>
    <xf numFmtId="4" fontId="13" fillId="0" borderId="1" xfId="1" applyNumberFormat="1" applyFont="1" applyBorder="1" applyAlignment="1">
      <alignment horizontal="right"/>
    </xf>
    <xf numFmtId="4" fontId="13" fillId="0" borderId="24" xfId="1" applyNumberFormat="1" applyFont="1" applyBorder="1" applyAlignment="1">
      <alignment horizontal="right"/>
    </xf>
    <xf numFmtId="3" fontId="13" fillId="0" borderId="4" xfId="1" applyNumberFormat="1" applyFont="1" applyBorder="1" applyAlignment="1">
      <alignment horizontal="right"/>
    </xf>
    <xf numFmtId="3" fontId="13" fillId="0" borderId="1" xfId="1" applyNumberFormat="1" applyFont="1" applyBorder="1" applyAlignment="1">
      <alignment horizontal="right"/>
    </xf>
    <xf numFmtId="3" fontId="13" fillId="7" borderId="1" xfId="1" applyNumberFormat="1" applyFont="1" applyFill="1" applyBorder="1" applyAlignment="1">
      <alignment horizontal="right"/>
    </xf>
    <xf numFmtId="3" fontId="13" fillId="0" borderId="1" xfId="0" applyNumberFormat="1" applyFont="1" applyBorder="1"/>
    <xf numFmtId="9" fontId="13" fillId="10" borderId="1" xfId="2" applyFont="1" applyFill="1" applyBorder="1" applyAlignment="1">
      <alignment horizontal="center"/>
    </xf>
    <xf numFmtId="3" fontId="13" fillId="0" borderId="1" xfId="2" applyNumberFormat="1" applyFont="1" applyBorder="1" applyAlignment="1">
      <alignment horizontal="right"/>
    </xf>
    <xf numFmtId="3" fontId="13" fillId="0" borderId="2" xfId="2" applyNumberFormat="1" applyFont="1" applyBorder="1" applyAlignment="1">
      <alignment horizontal="center"/>
    </xf>
    <xf numFmtId="3" fontId="14" fillId="0" borderId="15" xfId="0" applyNumberFormat="1" applyFont="1" applyBorder="1"/>
    <xf numFmtId="166" fontId="14" fillId="0" borderId="1" xfId="0" applyNumberFormat="1" applyFont="1" applyBorder="1"/>
    <xf numFmtId="3" fontId="14" fillId="0" borderId="17" xfId="0" applyNumberFormat="1" applyFont="1" applyBorder="1"/>
    <xf numFmtId="3" fontId="15" fillId="0" borderId="4" xfId="0" applyNumberFormat="1" applyFont="1" applyBorder="1"/>
    <xf numFmtId="166" fontId="15" fillId="0" borderId="1" xfId="0" applyNumberFormat="1" applyFont="1" applyBorder="1"/>
    <xf numFmtId="3" fontId="15" fillId="0" borderId="17" xfId="0" applyNumberFormat="1" applyFont="1" applyBorder="1"/>
    <xf numFmtId="3" fontId="14" fillId="12" borderId="4" xfId="0" applyNumberFormat="1" applyFont="1" applyFill="1" applyBorder="1"/>
    <xf numFmtId="4" fontId="14" fillId="12" borderId="1" xfId="0" applyNumberFormat="1" applyFont="1" applyFill="1" applyBorder="1"/>
    <xf numFmtId="3" fontId="14" fillId="12" borderId="17" xfId="0" applyNumberFormat="1" applyFont="1" applyFill="1" applyBorder="1"/>
    <xf numFmtId="3" fontId="14" fillId="0" borderId="4" xfId="0" applyNumberFormat="1" applyFont="1" applyBorder="1"/>
    <xf numFmtId="3" fontId="15" fillId="0" borderId="1" xfId="0" applyNumberFormat="1" applyFont="1" applyBorder="1"/>
    <xf numFmtId="3" fontId="13" fillId="0" borderId="4" xfId="0" applyNumberFormat="1" applyFont="1" applyBorder="1"/>
    <xf numFmtId="166" fontId="13" fillId="0" borderId="1" xfId="0" applyNumberFormat="1" applyFont="1" applyBorder="1"/>
    <xf numFmtId="3" fontId="13" fillId="0" borderId="17" xfId="0" applyNumberFormat="1" applyFont="1" applyBorder="1"/>
    <xf numFmtId="0" fontId="13" fillId="0" borderId="0" xfId="0" applyFont="1"/>
    <xf numFmtId="0" fontId="13" fillId="0" borderId="1" xfId="0" applyFont="1" applyBorder="1" applyAlignment="1">
      <alignment horizontal="center"/>
    </xf>
    <xf numFmtId="3" fontId="13" fillId="0" borderId="15" xfId="0" applyNumberFormat="1" applyFont="1" applyBorder="1"/>
    <xf numFmtId="4" fontId="13" fillId="0" borderId="1" xfId="0" applyNumberFormat="1" applyFont="1" applyBorder="1"/>
    <xf numFmtId="0" fontId="5" fillId="9" borderId="23" xfId="0" applyFont="1" applyFill="1" applyBorder="1" applyAlignment="1">
      <alignment horizontal="center"/>
    </xf>
    <xf numFmtId="0" fontId="5" fillId="9" borderId="1" xfId="0" applyFont="1" applyFill="1" applyBorder="1" applyAlignment="1">
      <alignment horizontal="left" vertical="top" wrapText="1"/>
    </xf>
    <xf numFmtId="4" fontId="5" fillId="9" borderId="24" xfId="1" applyNumberFormat="1" applyFont="1" applyFill="1" applyBorder="1" applyAlignment="1">
      <alignment horizontal="right"/>
    </xf>
    <xf numFmtId="0" fontId="13" fillId="0" borderId="23" xfId="0" applyFont="1" applyBorder="1" applyAlignment="1">
      <alignment horizontal="center"/>
    </xf>
    <xf numFmtId="0" fontId="16" fillId="0" borderId="1" xfId="0" applyFont="1" applyBorder="1" applyAlignment="1">
      <alignment horizontal="left" wrapText="1"/>
    </xf>
    <xf numFmtId="164" fontId="13" fillId="0" borderId="1" xfId="1" applyFont="1" applyFill="1" applyBorder="1" applyAlignment="1">
      <alignment horizontal="center"/>
    </xf>
    <xf numFmtId="4" fontId="13" fillId="0" borderId="1" xfId="1" applyNumberFormat="1" applyFont="1" applyFill="1" applyBorder="1" applyAlignment="1">
      <alignment horizontal="right"/>
    </xf>
    <xf numFmtId="4" fontId="13" fillId="0" borderId="24" xfId="1" applyNumberFormat="1" applyFont="1" applyFill="1" applyBorder="1" applyAlignment="1">
      <alignment horizontal="right"/>
    </xf>
    <xf numFmtId="3" fontId="13" fillId="0" borderId="4" xfId="1" applyNumberFormat="1" applyFont="1" applyFill="1" applyBorder="1" applyAlignment="1">
      <alignment horizontal="right"/>
    </xf>
    <xf numFmtId="3" fontId="13" fillId="0" borderId="1" xfId="1" applyNumberFormat="1" applyFont="1" applyFill="1" applyBorder="1" applyAlignment="1">
      <alignment horizontal="right"/>
    </xf>
    <xf numFmtId="0" fontId="13" fillId="0" borderId="31" xfId="0" applyFont="1" applyBorder="1" applyAlignment="1">
      <alignment horizontal="center"/>
    </xf>
    <xf numFmtId="0" fontId="16" fillId="0" borderId="6" xfId="0" applyFont="1" applyBorder="1" applyAlignment="1">
      <alignment horizontal="left" wrapText="1"/>
    </xf>
    <xf numFmtId="0" fontId="13" fillId="0" borderId="6" xfId="0" applyFont="1" applyBorder="1" applyAlignment="1">
      <alignment horizontal="center"/>
    </xf>
    <xf numFmtId="4" fontId="13" fillId="0" borderId="6" xfId="1" applyNumberFormat="1" applyFont="1" applyFill="1" applyBorder="1" applyAlignment="1">
      <alignment horizontal="center"/>
    </xf>
    <xf numFmtId="164" fontId="13" fillId="0" borderId="6" xfId="1" applyFont="1" applyBorder="1" applyAlignment="1">
      <alignment horizontal="center"/>
    </xf>
    <xf numFmtId="4" fontId="13" fillId="0" borderId="6" xfId="1" applyNumberFormat="1" applyFont="1" applyFill="1" applyBorder="1" applyAlignment="1">
      <alignment horizontal="right"/>
    </xf>
    <xf numFmtId="4" fontId="13" fillId="0" borderId="32" xfId="1" applyNumberFormat="1" applyFont="1" applyFill="1" applyBorder="1" applyAlignment="1">
      <alignment horizontal="right"/>
    </xf>
    <xf numFmtId="0" fontId="5" fillId="5" borderId="50" xfId="0" applyFont="1" applyFill="1" applyBorder="1" applyAlignment="1">
      <alignment horizontal="center"/>
    </xf>
    <xf numFmtId="0" fontId="5" fillId="5" borderId="51" xfId="0" applyFont="1" applyFill="1" applyBorder="1" applyAlignment="1">
      <alignment horizontal="left"/>
    </xf>
    <xf numFmtId="0" fontId="5" fillId="5" borderId="51" xfId="0" applyFont="1" applyFill="1" applyBorder="1" applyAlignment="1">
      <alignment horizontal="center"/>
    </xf>
    <xf numFmtId="4" fontId="5" fillId="5" borderId="53" xfId="0" applyNumberFormat="1" applyFont="1" applyFill="1" applyBorder="1" applyAlignment="1">
      <alignment horizontal="center"/>
    </xf>
    <xf numFmtId="4" fontId="5" fillId="5" borderId="54" xfId="0" applyNumberFormat="1" applyFont="1" applyFill="1" applyBorder="1" applyAlignment="1">
      <alignment horizontal="right"/>
    </xf>
    <xf numFmtId="4" fontId="5" fillId="5" borderId="35" xfId="0" applyNumberFormat="1" applyFont="1" applyFill="1" applyBorder="1" applyAlignment="1">
      <alignment horizontal="right"/>
    </xf>
    <xf numFmtId="3" fontId="5" fillId="5" borderId="4" xfId="0" applyNumberFormat="1" applyFont="1" applyFill="1" applyBorder="1" applyAlignment="1">
      <alignment horizontal="right"/>
    </xf>
    <xf numFmtId="3" fontId="5" fillId="5" borderId="1" xfId="0" applyNumberFormat="1" applyFont="1" applyFill="1" applyBorder="1" applyAlignment="1">
      <alignment horizontal="right"/>
    </xf>
    <xf numFmtId="0" fontId="5" fillId="5" borderId="1" xfId="0" applyFont="1" applyFill="1" applyBorder="1"/>
    <xf numFmtId="3" fontId="5" fillId="5" borderId="2" xfId="0" applyNumberFormat="1" applyFont="1" applyFill="1" applyBorder="1"/>
    <xf numFmtId="3" fontId="5" fillId="5" borderId="15" xfId="0" applyNumberFormat="1" applyFont="1" applyFill="1" applyBorder="1"/>
    <xf numFmtId="166" fontId="5" fillId="5" borderId="1" xfId="0" applyNumberFormat="1" applyFont="1" applyFill="1" applyBorder="1"/>
    <xf numFmtId="3" fontId="5" fillId="5" borderId="17" xfId="0" applyNumberFormat="1" applyFont="1" applyFill="1" applyBorder="1"/>
    <xf numFmtId="3" fontId="5" fillId="5" borderId="4" xfId="0" applyNumberFormat="1" applyFont="1" applyFill="1" applyBorder="1"/>
    <xf numFmtId="4" fontId="5" fillId="5" borderId="1" xfId="0" applyNumberFormat="1" applyFont="1" applyFill="1" applyBorder="1"/>
    <xf numFmtId="3" fontId="5" fillId="5" borderId="1" xfId="0" applyNumberFormat="1" applyFont="1" applyFill="1" applyBorder="1"/>
    <xf numFmtId="0" fontId="5" fillId="5" borderId="0" xfId="0" applyFont="1" applyFill="1"/>
    <xf numFmtId="0" fontId="4" fillId="2" borderId="47" xfId="0" applyFont="1" applyFill="1" applyBorder="1" applyAlignment="1">
      <alignment horizontal="center" wrapText="1"/>
    </xf>
    <xf numFmtId="0" fontId="4" fillId="2" borderId="0" xfId="0" applyFont="1" applyFill="1" applyAlignment="1">
      <alignment horizontal="left" wrapText="1"/>
    </xf>
    <xf numFmtId="0" fontId="4" fillId="2" borderId="0" xfId="0" applyFont="1" applyFill="1" applyAlignment="1">
      <alignment horizontal="center" wrapText="1"/>
    </xf>
    <xf numFmtId="0" fontId="4" fillId="2" borderId="7" xfId="0" applyFont="1" applyFill="1" applyBorder="1" applyAlignment="1">
      <alignment horizontal="center" wrapText="1"/>
    </xf>
    <xf numFmtId="4" fontId="4" fillId="2" borderId="7" xfId="0" applyNumberFormat="1" applyFont="1" applyFill="1" applyBorder="1" applyAlignment="1">
      <alignment horizontal="right" wrapText="1"/>
    </xf>
    <xf numFmtId="4" fontId="4" fillId="2" borderId="49" xfId="0" applyNumberFormat="1" applyFont="1" applyFill="1" applyBorder="1" applyAlignment="1">
      <alignment horizontal="right" wrapText="1"/>
    </xf>
    <xf numFmtId="3" fontId="4" fillId="2" borderId="0" xfId="0" applyNumberFormat="1" applyFont="1" applyFill="1" applyAlignment="1">
      <alignment horizontal="right" wrapText="1"/>
    </xf>
    <xf numFmtId="0" fontId="4" fillId="2" borderId="0" xfId="0" applyFont="1" applyFill="1"/>
    <xf numFmtId="3" fontId="4" fillId="2" borderId="0" xfId="0" applyNumberFormat="1" applyFont="1" applyFill="1" applyAlignment="1">
      <alignment horizontal="right"/>
    </xf>
    <xf numFmtId="3" fontId="4" fillId="2" borderId="0" xfId="0" applyNumberFormat="1" applyFont="1" applyFill="1"/>
    <xf numFmtId="3" fontId="4" fillId="2" borderId="12" xfId="0" applyNumberFormat="1" applyFont="1" applyFill="1" applyBorder="1"/>
    <xf numFmtId="166" fontId="4" fillId="2" borderId="0" xfId="0" applyNumberFormat="1" applyFont="1" applyFill="1"/>
    <xf numFmtId="3" fontId="4" fillId="2" borderId="16" xfId="0" applyNumberFormat="1" applyFont="1" applyFill="1" applyBorder="1"/>
    <xf numFmtId="4" fontId="4" fillId="2" borderId="0" xfId="0" applyNumberFormat="1" applyFont="1" applyFill="1"/>
    <xf numFmtId="4" fontId="5" fillId="6" borderId="51" xfId="0" applyNumberFormat="1" applyFont="1" applyFill="1" applyBorder="1" applyAlignment="1">
      <alignment horizontal="right"/>
    </xf>
    <xf numFmtId="4" fontId="5" fillId="6" borderId="52" xfId="0" applyNumberFormat="1" applyFont="1" applyFill="1" applyBorder="1" applyAlignment="1">
      <alignment horizontal="right"/>
    </xf>
    <xf numFmtId="3" fontId="5" fillId="6" borderId="4" xfId="0" applyNumberFormat="1" applyFont="1" applyFill="1" applyBorder="1" applyAlignment="1">
      <alignment horizontal="right"/>
    </xf>
    <xf numFmtId="3" fontId="5" fillId="6" borderId="1" xfId="0" applyNumberFormat="1" applyFont="1" applyFill="1" applyBorder="1" applyAlignment="1">
      <alignment horizontal="right"/>
    </xf>
    <xf numFmtId="3" fontId="4" fillId="6" borderId="1" xfId="0" applyNumberFormat="1" applyFont="1" applyFill="1" applyBorder="1" applyAlignment="1">
      <alignment horizontal="right"/>
    </xf>
    <xf numFmtId="3" fontId="4" fillId="6" borderId="2" xfId="0" applyNumberFormat="1" applyFont="1" applyFill="1" applyBorder="1"/>
    <xf numFmtId="3" fontId="4" fillId="6" borderId="15" xfId="0" applyNumberFormat="1" applyFont="1" applyFill="1" applyBorder="1"/>
    <xf numFmtId="166" fontId="4" fillId="6" borderId="1" xfId="0" applyNumberFormat="1" applyFont="1" applyFill="1" applyBorder="1"/>
    <xf numFmtId="3" fontId="4" fillId="6" borderId="4" xfId="0" applyNumberFormat="1" applyFont="1" applyFill="1" applyBorder="1"/>
    <xf numFmtId="3" fontId="4" fillId="6" borderId="1" xfId="0" applyNumberFormat="1" applyFont="1" applyFill="1" applyBorder="1"/>
    <xf numFmtId="0" fontId="13" fillId="0" borderId="5" xfId="0" applyFont="1" applyBorder="1" applyAlignment="1">
      <alignment horizontal="center"/>
    </xf>
    <xf numFmtId="164" fontId="13" fillId="0" borderId="5" xfId="1" applyFont="1" applyFill="1" applyBorder="1" applyAlignment="1">
      <alignment horizontal="center"/>
    </xf>
    <xf numFmtId="4" fontId="13" fillId="0" borderId="5" xfId="1" applyNumberFormat="1" applyFont="1" applyFill="1" applyBorder="1" applyAlignment="1">
      <alignment horizontal="right"/>
    </xf>
    <xf numFmtId="4" fontId="13" fillId="0" borderId="43" xfId="1" applyNumberFormat="1" applyFont="1" applyFill="1" applyBorder="1" applyAlignment="1">
      <alignment horizontal="right"/>
    </xf>
    <xf numFmtId="3" fontId="4" fillId="0" borderId="4" xfId="1" applyNumberFormat="1" applyFont="1" applyBorder="1" applyAlignment="1">
      <alignment horizontal="right"/>
    </xf>
    <xf numFmtId="3" fontId="4" fillId="0" borderId="1" xfId="1" applyNumberFormat="1" applyFont="1" applyBorder="1" applyAlignment="1">
      <alignment horizontal="right"/>
    </xf>
    <xf numFmtId="3" fontId="4" fillId="0" borderId="2" xfId="1" applyNumberFormat="1" applyFont="1" applyBorder="1" applyAlignment="1">
      <alignment horizontal="right"/>
    </xf>
    <xf numFmtId="0" fontId="4" fillId="0" borderId="23" xfId="0" applyFont="1" applyBorder="1" applyAlignment="1">
      <alignment horizontal="center"/>
    </xf>
    <xf numFmtId="0" fontId="7" fillId="0" borderId="1" xfId="0" applyFont="1" applyBorder="1" applyAlignment="1">
      <alignment horizontal="left" wrapText="1"/>
    </xf>
    <xf numFmtId="0" fontId="4" fillId="0" borderId="31" xfId="0" applyFont="1" applyBorder="1" applyAlignment="1">
      <alignment horizontal="center"/>
    </xf>
    <xf numFmtId="0" fontId="7" fillId="0" borderId="6" xfId="0" applyFont="1" applyBorder="1" applyAlignment="1">
      <alignment horizontal="left" wrapText="1"/>
    </xf>
    <xf numFmtId="0" fontId="4" fillId="0" borderId="6" xfId="0" applyFont="1" applyBorder="1" applyAlignment="1">
      <alignment horizontal="center"/>
    </xf>
    <xf numFmtId="4" fontId="13" fillId="0" borderId="6" xfId="0" applyNumberFormat="1" applyFont="1" applyBorder="1" applyAlignment="1">
      <alignment horizontal="center"/>
    </xf>
    <xf numFmtId="4" fontId="5" fillId="5" borderId="51" xfId="0" applyNumberFormat="1" applyFont="1" applyFill="1" applyBorder="1" applyAlignment="1">
      <alignment horizontal="center"/>
    </xf>
    <xf numFmtId="0" fontId="4" fillId="2" borderId="55" xfId="0" applyFont="1" applyFill="1" applyBorder="1" applyAlignment="1">
      <alignment horizontal="center" wrapText="1"/>
    </xf>
    <xf numFmtId="0" fontId="4" fillId="2" borderId="37" xfId="0" applyFont="1" applyFill="1" applyBorder="1" applyAlignment="1">
      <alignment horizontal="left" wrapText="1"/>
    </xf>
    <xf numFmtId="0" fontId="4" fillId="2" borderId="37" xfId="0" applyFont="1" applyFill="1" applyBorder="1" applyAlignment="1">
      <alignment horizontal="center" wrapText="1"/>
    </xf>
    <xf numFmtId="0" fontId="4" fillId="2" borderId="22" xfId="0" applyFont="1" applyFill="1" applyBorder="1" applyAlignment="1">
      <alignment horizontal="center" wrapText="1"/>
    </xf>
    <xf numFmtId="4" fontId="4" fillId="2" borderId="22" xfId="0" applyNumberFormat="1" applyFont="1" applyFill="1" applyBorder="1" applyAlignment="1">
      <alignment horizontal="right" wrapText="1"/>
    </xf>
    <xf numFmtId="4" fontId="4" fillId="2" borderId="28" xfId="0" applyNumberFormat="1" applyFont="1" applyFill="1" applyBorder="1" applyAlignment="1">
      <alignment horizontal="right" wrapText="1"/>
    </xf>
    <xf numFmtId="0" fontId="4" fillId="6" borderId="56" xfId="0" applyFont="1" applyFill="1" applyBorder="1" applyAlignment="1">
      <alignment horizontal="center"/>
    </xf>
    <xf numFmtId="0" fontId="5" fillId="6" borderId="57" xfId="0" applyFont="1" applyFill="1" applyBorder="1" applyAlignment="1">
      <alignment horizontal="left" wrapText="1"/>
    </xf>
    <xf numFmtId="0" fontId="4" fillId="6" borderId="57" xfId="0" applyFont="1" applyFill="1" applyBorder="1" applyAlignment="1">
      <alignment horizontal="center" wrapText="1"/>
    </xf>
    <xf numFmtId="4" fontId="4" fillId="6" borderId="57" xfId="0" applyNumberFormat="1" applyFont="1" applyFill="1" applyBorder="1" applyAlignment="1">
      <alignment horizontal="right" wrapText="1"/>
    </xf>
    <xf numFmtId="4" fontId="4" fillId="6" borderId="58" xfId="0" applyNumberFormat="1" applyFont="1" applyFill="1" applyBorder="1" applyAlignment="1">
      <alignment horizontal="right" wrapText="1"/>
    </xf>
    <xf numFmtId="3" fontId="4" fillId="6" borderId="3" xfId="0" applyNumberFormat="1" applyFont="1" applyFill="1" applyBorder="1" applyAlignment="1">
      <alignment horizontal="right" wrapText="1"/>
    </xf>
    <xf numFmtId="3" fontId="4" fillId="6" borderId="2" xfId="0" applyNumberFormat="1" applyFont="1" applyFill="1" applyBorder="1" applyAlignment="1">
      <alignment horizontal="right" wrapText="1"/>
    </xf>
    <xf numFmtId="164" fontId="13" fillId="0" borderId="5" xfId="1" applyFont="1" applyBorder="1" applyAlignment="1">
      <alignment horizontal="center"/>
    </xf>
    <xf numFmtId="164" fontId="13" fillId="0" borderId="5" xfId="1" applyFont="1" applyFill="1" applyBorder="1" applyAlignment="1">
      <alignment horizontal="right"/>
    </xf>
    <xf numFmtId="4" fontId="13" fillId="0" borderId="14"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2" xfId="1" applyNumberFormat="1" applyFont="1" applyFill="1" applyBorder="1" applyAlignment="1">
      <alignment horizontal="right"/>
    </xf>
    <xf numFmtId="3" fontId="4" fillId="7" borderId="2" xfId="1" applyNumberFormat="1" applyFont="1" applyFill="1" applyBorder="1" applyAlignment="1">
      <alignment horizontal="right"/>
    </xf>
    <xf numFmtId="3" fontId="9" fillId="0" borderId="15" xfId="0" applyNumberFormat="1" applyFont="1" applyBorder="1"/>
    <xf numFmtId="0" fontId="7" fillId="0" borderId="1" xfId="0" applyFont="1" applyBorder="1" applyAlignment="1">
      <alignment horizontal="left"/>
    </xf>
    <xf numFmtId="164" fontId="13" fillId="0" borderId="1" xfId="1" applyFont="1" applyFill="1" applyBorder="1" applyAlignment="1">
      <alignment horizontal="right"/>
    </xf>
    <xf numFmtId="4" fontId="13" fillId="0" borderId="2" xfId="1" applyNumberFormat="1" applyFont="1" applyFill="1" applyBorder="1" applyAlignment="1">
      <alignment horizontal="right"/>
    </xf>
    <xf numFmtId="164" fontId="13" fillId="0" borderId="1" xfId="0" applyNumberFormat="1" applyFont="1" applyBorder="1" applyAlignment="1">
      <alignment horizontal="right"/>
    </xf>
    <xf numFmtId="4" fontId="13" fillId="0" borderId="1" xfId="0" applyNumberFormat="1" applyFont="1" applyBorder="1" applyAlignment="1">
      <alignment horizontal="right"/>
    </xf>
    <xf numFmtId="4" fontId="13" fillId="0" borderId="24" xfId="0" applyNumberFormat="1" applyFont="1" applyBorder="1" applyAlignment="1">
      <alignment horizontal="right"/>
    </xf>
    <xf numFmtId="3" fontId="4" fillId="0" borderId="3" xfId="0" applyNumberFormat="1" applyFont="1" applyBorder="1" applyAlignment="1">
      <alignment horizontal="right"/>
    </xf>
    <xf numFmtId="3" fontId="4" fillId="0" borderId="2" xfId="0" applyNumberFormat="1" applyFont="1" applyBorder="1" applyAlignment="1">
      <alignment horizontal="right"/>
    </xf>
    <xf numFmtId="3" fontId="4" fillId="7" borderId="2" xfId="0" applyNumberFormat="1" applyFont="1" applyFill="1" applyBorder="1" applyAlignment="1">
      <alignment horizontal="right"/>
    </xf>
    <xf numFmtId="0" fontId="4" fillId="0" borderId="1" xfId="0" applyFont="1" applyBorder="1" applyAlignment="1">
      <alignment horizontal="left"/>
    </xf>
    <xf numFmtId="0" fontId="4" fillId="0" borderId="6" xfId="0" applyFont="1" applyBorder="1" applyAlignment="1">
      <alignment horizontal="left" wrapText="1"/>
    </xf>
    <xf numFmtId="164" fontId="13" fillId="0" borderId="6" xfId="0" applyNumberFormat="1" applyFont="1" applyBorder="1" applyAlignment="1">
      <alignment horizontal="right"/>
    </xf>
    <xf numFmtId="4" fontId="13" fillId="0" borderId="6" xfId="0" applyNumberFormat="1" applyFont="1" applyBorder="1" applyAlignment="1">
      <alignment horizontal="right"/>
    </xf>
    <xf numFmtId="4" fontId="13" fillId="0" borderId="32" xfId="0" applyNumberFormat="1" applyFont="1" applyBorder="1" applyAlignment="1">
      <alignment horizontal="right"/>
    </xf>
    <xf numFmtId="0" fontId="5" fillId="5" borderId="53" xfId="0" applyFont="1" applyFill="1" applyBorder="1" applyAlignment="1">
      <alignment horizontal="center"/>
    </xf>
    <xf numFmtId="3" fontId="5" fillId="5" borderId="3" xfId="0" applyNumberFormat="1" applyFont="1" applyFill="1" applyBorder="1" applyAlignment="1">
      <alignment horizontal="right"/>
    </xf>
    <xf numFmtId="3" fontId="5" fillId="5" borderId="2" xfId="0" applyNumberFormat="1" applyFont="1" applyFill="1" applyBorder="1" applyAlignment="1">
      <alignment horizontal="right"/>
    </xf>
    <xf numFmtId="0" fontId="4" fillId="2" borderId="47" xfId="0" applyFont="1" applyFill="1" applyBorder="1" applyAlignment="1">
      <alignment horizontal="center"/>
    </xf>
    <xf numFmtId="0" fontId="5" fillId="2" borderId="0" xfId="0" applyFont="1" applyFill="1" applyAlignment="1">
      <alignment horizontal="left" wrapText="1"/>
    </xf>
    <xf numFmtId="4" fontId="4" fillId="2" borderId="0" xfId="0" applyNumberFormat="1" applyFont="1" applyFill="1" applyAlignment="1">
      <alignment horizontal="right" wrapText="1"/>
    </xf>
    <xf numFmtId="4" fontId="4" fillId="2" borderId="40" xfId="0" applyNumberFormat="1" applyFont="1" applyFill="1" applyBorder="1" applyAlignment="1">
      <alignment horizontal="right" wrapText="1"/>
    </xf>
    <xf numFmtId="0" fontId="4" fillId="6" borderId="50" xfId="0" applyFont="1" applyFill="1" applyBorder="1" applyAlignment="1">
      <alignment horizontal="center"/>
    </xf>
    <xf numFmtId="0" fontId="5" fillId="6" borderId="51" xfId="0" applyFont="1" applyFill="1" applyBorder="1" applyAlignment="1">
      <alignment horizontal="left" wrapText="1"/>
    </xf>
    <xf numFmtId="0" fontId="5" fillId="6" borderId="51" xfId="0" applyFont="1" applyFill="1" applyBorder="1" applyAlignment="1">
      <alignment horizontal="center" wrapText="1"/>
    </xf>
    <xf numFmtId="0" fontId="4" fillId="6" borderId="51" xfId="0" applyFont="1" applyFill="1" applyBorder="1" applyAlignment="1">
      <alignment horizontal="center" wrapText="1"/>
    </xf>
    <xf numFmtId="4" fontId="4" fillId="6" borderId="51" xfId="0" applyNumberFormat="1" applyFont="1" applyFill="1" applyBorder="1" applyAlignment="1">
      <alignment horizontal="right" wrapText="1"/>
    </xf>
    <xf numFmtId="4" fontId="4" fillId="6" borderId="52" xfId="0" applyNumberFormat="1" applyFont="1" applyFill="1" applyBorder="1" applyAlignment="1">
      <alignment horizontal="right" wrapText="1"/>
    </xf>
    <xf numFmtId="3" fontId="4" fillId="6" borderId="4" xfId="0" applyNumberFormat="1" applyFont="1" applyFill="1" applyBorder="1" applyAlignment="1">
      <alignment horizontal="right" wrapText="1"/>
    </xf>
    <xf numFmtId="3" fontId="4" fillId="6" borderId="1" xfId="0" applyNumberFormat="1" applyFont="1" applyFill="1" applyBorder="1" applyAlignment="1">
      <alignment horizontal="right" wrapText="1"/>
    </xf>
    <xf numFmtId="3" fontId="4" fillId="0" borderId="1" xfId="0" applyNumberFormat="1" applyFont="1" applyBorder="1" applyAlignment="1">
      <alignment horizontal="right"/>
    </xf>
    <xf numFmtId="3" fontId="4" fillId="0" borderId="2" xfId="0" applyNumberFormat="1" applyFont="1" applyBorder="1"/>
    <xf numFmtId="0" fontId="5" fillId="9" borderId="42" xfId="0" applyFont="1" applyFill="1" applyBorder="1" applyAlignment="1">
      <alignment horizontal="center"/>
    </xf>
    <xf numFmtId="0" fontId="5" fillId="9" borderId="5" xfId="0" applyFont="1" applyFill="1" applyBorder="1" applyAlignment="1">
      <alignment horizontal="left" wrapText="1"/>
    </xf>
    <xf numFmtId="0" fontId="5" fillId="9" borderId="5" xfId="0" applyFont="1" applyFill="1" applyBorder="1" applyAlignment="1">
      <alignment horizontal="center" wrapText="1"/>
    </xf>
    <xf numFmtId="164" fontId="5" fillId="9" borderId="5" xfId="1" applyFont="1" applyFill="1" applyBorder="1" applyAlignment="1">
      <alignment horizontal="center"/>
    </xf>
    <xf numFmtId="164" fontId="5" fillId="9" borderId="10" xfId="1" applyFont="1" applyFill="1" applyBorder="1" applyAlignment="1">
      <alignment horizontal="center" wrapText="1"/>
    </xf>
    <xf numFmtId="4" fontId="5" fillId="9" borderId="5" xfId="1" applyNumberFormat="1" applyFont="1" applyFill="1" applyBorder="1" applyAlignment="1">
      <alignment horizontal="right" wrapText="1"/>
    </xf>
    <xf numFmtId="4" fontId="5" fillId="9" borderId="43" xfId="1" applyNumberFormat="1" applyFont="1" applyFill="1" applyBorder="1" applyAlignment="1">
      <alignment horizontal="right" wrapText="1"/>
    </xf>
    <xf numFmtId="3" fontId="5" fillId="0" borderId="4" xfId="0" applyNumberFormat="1" applyFont="1" applyBorder="1" applyAlignment="1">
      <alignment horizontal="right" wrapText="1"/>
    </xf>
    <xf numFmtId="3" fontId="5" fillId="0" borderId="1" xfId="0" applyNumberFormat="1" applyFont="1" applyBorder="1" applyAlignment="1">
      <alignment horizontal="right" wrapText="1"/>
    </xf>
    <xf numFmtId="3" fontId="5" fillId="7" borderId="1" xfId="0" applyNumberFormat="1" applyFont="1" applyFill="1" applyBorder="1" applyAlignment="1">
      <alignment horizontal="right" wrapText="1"/>
    </xf>
    <xf numFmtId="9" fontId="17" fillId="10" borderId="1" xfId="2" applyFont="1" applyFill="1" applyBorder="1" applyAlignment="1">
      <alignment horizontal="center"/>
    </xf>
    <xf numFmtId="3" fontId="17" fillId="0" borderId="1" xfId="2" applyNumberFormat="1" applyFont="1" applyBorder="1" applyAlignment="1">
      <alignment horizontal="right"/>
    </xf>
    <xf numFmtId="3" fontId="5" fillId="0" borderId="2" xfId="1" applyNumberFormat="1" applyFont="1" applyBorder="1" applyAlignment="1">
      <alignment horizontal="right"/>
    </xf>
    <xf numFmtId="3" fontId="18" fillId="0" borderId="15" xfId="0" applyNumberFormat="1" applyFont="1" applyBorder="1"/>
    <xf numFmtId="166" fontId="18" fillId="0" borderId="1" xfId="0" applyNumberFormat="1" applyFont="1" applyBorder="1"/>
    <xf numFmtId="3" fontId="18" fillId="0" borderId="17" xfId="0" applyNumberFormat="1" applyFont="1" applyBorder="1"/>
    <xf numFmtId="3" fontId="19" fillId="0" borderId="4" xfId="0" applyNumberFormat="1" applyFont="1" applyBorder="1"/>
    <xf numFmtId="166" fontId="19" fillId="0" borderId="1" xfId="0" applyNumberFormat="1" applyFont="1" applyBorder="1"/>
    <xf numFmtId="3" fontId="19" fillId="0" borderId="17" xfId="0" applyNumberFormat="1" applyFont="1" applyBorder="1"/>
    <xf numFmtId="3" fontId="18" fillId="0" borderId="4" xfId="0" applyNumberFormat="1" applyFont="1" applyBorder="1"/>
    <xf numFmtId="4" fontId="18" fillId="0" borderId="1" xfId="0" applyNumberFormat="1" applyFont="1" applyBorder="1"/>
    <xf numFmtId="0" fontId="16" fillId="0" borderId="1" xfId="0" applyFont="1" applyBorder="1" applyAlignment="1">
      <alignment horizontal="left"/>
    </xf>
    <xf numFmtId="164" fontId="5" fillId="9" borderId="1" xfId="1" applyFont="1" applyFill="1" applyBorder="1" applyAlignment="1">
      <alignment horizontal="center" wrapText="1"/>
    </xf>
    <xf numFmtId="4" fontId="5" fillId="9" borderId="1" xfId="1" applyNumberFormat="1" applyFont="1" applyFill="1" applyBorder="1" applyAlignment="1">
      <alignment horizontal="right" wrapText="1"/>
    </xf>
    <xf numFmtId="4" fontId="5" fillId="9" borderId="24" xfId="1" applyNumberFormat="1" applyFont="1" applyFill="1" applyBorder="1" applyAlignment="1">
      <alignment horizontal="right" wrapText="1"/>
    </xf>
    <xf numFmtId="0" fontId="7" fillId="0" borderId="6" xfId="0" applyFont="1" applyBorder="1" applyAlignment="1">
      <alignment horizontal="left"/>
    </xf>
    <xf numFmtId="164" fontId="4" fillId="0" borderId="6" xfId="1" applyFont="1" applyBorder="1" applyAlignment="1">
      <alignment horizontal="center"/>
    </xf>
    <xf numFmtId="164" fontId="4" fillId="0" borderId="6" xfId="1" applyFont="1" applyFill="1" applyBorder="1" applyAlignment="1">
      <alignment horizontal="center"/>
    </xf>
    <xf numFmtId="4" fontId="4" fillId="0" borderId="6" xfId="1" applyNumberFormat="1" applyFont="1" applyFill="1" applyBorder="1" applyAlignment="1">
      <alignment horizontal="right"/>
    </xf>
    <xf numFmtId="4" fontId="4" fillId="0" borderId="32" xfId="1" applyNumberFormat="1" applyFont="1" applyFill="1" applyBorder="1" applyAlignment="1">
      <alignment horizontal="right"/>
    </xf>
    <xf numFmtId="4" fontId="5" fillId="5" borderId="54" xfId="1" applyNumberFormat="1" applyFont="1" applyFill="1" applyBorder="1" applyAlignment="1">
      <alignment horizontal="right"/>
    </xf>
    <xf numFmtId="4" fontId="5" fillId="5" borderId="35" xfId="1" applyNumberFormat="1" applyFont="1" applyFill="1" applyBorder="1" applyAlignment="1">
      <alignment horizontal="right"/>
    </xf>
    <xf numFmtId="4" fontId="5" fillId="9" borderId="5" xfId="0" applyNumberFormat="1" applyFont="1" applyFill="1" applyBorder="1" applyAlignment="1">
      <alignment horizontal="right" wrapText="1"/>
    </xf>
    <xf numFmtId="4" fontId="5" fillId="9" borderId="43" xfId="0" applyNumberFormat="1" applyFont="1" applyFill="1" applyBorder="1" applyAlignment="1">
      <alignment horizontal="right" wrapText="1"/>
    </xf>
    <xf numFmtId="3" fontId="19" fillId="0" borderId="1" xfId="0" applyNumberFormat="1" applyFont="1" applyBorder="1"/>
    <xf numFmtId="0" fontId="5" fillId="13" borderId="23" xfId="0" applyFont="1" applyFill="1" applyBorder="1" applyAlignment="1">
      <alignment horizontal="center"/>
    </xf>
    <xf numFmtId="0" fontId="5" fillId="13" borderId="1" xfId="0" applyFont="1" applyFill="1" applyBorder="1" applyAlignment="1">
      <alignment horizontal="left"/>
    </xf>
    <xf numFmtId="0" fontId="5" fillId="13" borderId="1" xfId="0" applyFont="1" applyFill="1" applyBorder="1" applyAlignment="1">
      <alignment horizontal="center"/>
    </xf>
    <xf numFmtId="164" fontId="5" fillId="13" borderId="1" xfId="1" applyFont="1" applyFill="1" applyBorder="1" applyAlignment="1">
      <alignment horizontal="center"/>
    </xf>
    <xf numFmtId="164" fontId="5" fillId="13" borderId="4" xfId="1" applyFont="1" applyFill="1" applyBorder="1" applyAlignment="1">
      <alignment horizontal="center"/>
    </xf>
    <xf numFmtId="4" fontId="5" fillId="13" borderId="1" xfId="1" applyNumberFormat="1" applyFont="1" applyFill="1" applyBorder="1" applyAlignment="1">
      <alignment horizontal="right"/>
    </xf>
    <xf numFmtId="4" fontId="5" fillId="13" borderId="24" xfId="1" applyNumberFormat="1" applyFont="1" applyFill="1" applyBorder="1" applyAlignment="1">
      <alignment horizontal="right"/>
    </xf>
    <xf numFmtId="164" fontId="5" fillId="0" borderId="4" xfId="1" applyFont="1" applyBorder="1" applyAlignment="1">
      <alignment horizontal="right"/>
    </xf>
    <xf numFmtId="164" fontId="5" fillId="0" borderId="1" xfId="1" applyFont="1" applyBorder="1" applyAlignment="1">
      <alignment horizontal="right"/>
    </xf>
    <xf numFmtId="164" fontId="5" fillId="7" borderId="1" xfId="1" applyFont="1" applyFill="1" applyBorder="1" applyAlignment="1">
      <alignment horizontal="right"/>
    </xf>
    <xf numFmtId="164" fontId="17" fillId="10" borderId="1" xfId="1" applyFont="1" applyFill="1" applyBorder="1" applyAlignment="1">
      <alignment horizontal="center"/>
    </xf>
    <xf numFmtId="164" fontId="17" fillId="0" borderId="1" xfId="1" applyFont="1" applyBorder="1" applyAlignment="1">
      <alignment horizontal="right"/>
    </xf>
    <xf numFmtId="164" fontId="5" fillId="0" borderId="2" xfId="1" applyFont="1" applyBorder="1" applyAlignment="1">
      <alignment horizontal="right"/>
    </xf>
    <xf numFmtId="164" fontId="5" fillId="0" borderId="15" xfId="1" applyFont="1" applyBorder="1"/>
    <xf numFmtId="164" fontId="5" fillId="0" borderId="1" xfId="1" applyFont="1" applyBorder="1"/>
    <xf numFmtId="164" fontId="5" fillId="0" borderId="17" xfId="1" applyFont="1" applyBorder="1"/>
    <xf numFmtId="164" fontId="5" fillId="0" borderId="4" xfId="1" applyFont="1" applyBorder="1"/>
    <xf numFmtId="164" fontId="5" fillId="0" borderId="0" xfId="1" applyFont="1"/>
    <xf numFmtId="164" fontId="4" fillId="0" borderId="4" xfId="1" applyFont="1" applyBorder="1" applyAlignment="1">
      <alignment horizontal="right"/>
    </xf>
    <xf numFmtId="164" fontId="4" fillId="0" borderId="1" xfId="1" applyFont="1" applyBorder="1" applyAlignment="1">
      <alignment horizontal="right"/>
    </xf>
    <xf numFmtId="164" fontId="4" fillId="7" borderId="1" xfId="1" applyFont="1" applyFill="1" applyBorder="1" applyAlignment="1">
      <alignment horizontal="right"/>
    </xf>
    <xf numFmtId="164" fontId="13" fillId="10" borderId="1" xfId="1" applyFont="1" applyFill="1" applyBorder="1" applyAlignment="1">
      <alignment horizontal="center"/>
    </xf>
    <xf numFmtId="164" fontId="13" fillId="0" borderId="1" xfId="1" applyFont="1" applyBorder="1" applyAlignment="1">
      <alignment horizontal="right"/>
    </xf>
    <xf numFmtId="164" fontId="4" fillId="0" borderId="2" xfId="1" applyFont="1" applyBorder="1" applyAlignment="1">
      <alignment horizontal="right"/>
    </xf>
    <xf numFmtId="164" fontId="4" fillId="0" borderId="15" xfId="1" applyFont="1" applyBorder="1"/>
    <xf numFmtId="164" fontId="4" fillId="0" borderId="1" xfId="1" applyFont="1" applyBorder="1"/>
    <xf numFmtId="164" fontId="4" fillId="0" borderId="17" xfId="1" applyFont="1" applyBorder="1"/>
    <xf numFmtId="164" fontId="4" fillId="0" borderId="4" xfId="1" applyFont="1" applyBorder="1"/>
    <xf numFmtId="164" fontId="4" fillId="0" borderId="0" xfId="1" applyFont="1"/>
    <xf numFmtId="2" fontId="4" fillId="0" borderId="23" xfId="0" applyNumberFormat="1" applyFont="1" applyBorder="1" applyAlignment="1">
      <alignment horizontal="center"/>
    </xf>
    <xf numFmtId="3" fontId="5" fillId="0" borderId="4" xfId="0" applyNumberFormat="1" applyFont="1" applyBorder="1" applyAlignment="1">
      <alignment horizontal="right"/>
    </xf>
    <xf numFmtId="3" fontId="5" fillId="0" borderId="1" xfId="0" applyNumberFormat="1" applyFont="1" applyBorder="1" applyAlignment="1">
      <alignment horizontal="right"/>
    </xf>
    <xf numFmtId="3" fontId="5" fillId="7" borderId="1" xfId="0" applyNumberFormat="1" applyFont="1" applyFill="1" applyBorder="1" applyAlignment="1">
      <alignment horizontal="right"/>
    </xf>
    <xf numFmtId="3" fontId="4" fillId="0" borderId="4" xfId="0" applyNumberFormat="1" applyFont="1" applyBorder="1" applyAlignment="1">
      <alignment horizontal="right"/>
    </xf>
    <xf numFmtId="3" fontId="4" fillId="7" borderId="1" xfId="0" applyNumberFormat="1" applyFont="1" applyFill="1" applyBorder="1" applyAlignment="1">
      <alignment horizontal="right"/>
    </xf>
    <xf numFmtId="16" fontId="4" fillId="0" borderId="23" xfId="0" applyNumberFormat="1" applyFont="1" applyBorder="1" applyAlignment="1">
      <alignment horizontal="center"/>
    </xf>
    <xf numFmtId="14" fontId="4" fillId="0" borderId="23" xfId="0" applyNumberFormat="1" applyFont="1" applyBorder="1" applyAlignment="1">
      <alignment horizontal="center"/>
    </xf>
    <xf numFmtId="14" fontId="5" fillId="13" borderId="23" xfId="0" applyNumberFormat="1" applyFont="1" applyFill="1" applyBorder="1" applyAlignment="1">
      <alignment horizontal="center"/>
    </xf>
    <xf numFmtId="0" fontId="17" fillId="13" borderId="23" xfId="0" applyFont="1" applyFill="1" applyBorder="1" applyAlignment="1">
      <alignment horizontal="center"/>
    </xf>
    <xf numFmtId="0" fontId="17" fillId="13" borderId="1" xfId="0" applyFont="1" applyFill="1" applyBorder="1" applyAlignment="1">
      <alignment horizontal="left"/>
    </xf>
    <xf numFmtId="0" fontId="17" fillId="13" borderId="1" xfId="0" applyFont="1" applyFill="1" applyBorder="1" applyAlignment="1">
      <alignment horizontal="center"/>
    </xf>
    <xf numFmtId="164" fontId="17" fillId="13" borderId="1" xfId="1" applyFont="1" applyFill="1" applyBorder="1" applyAlignment="1">
      <alignment horizontal="center"/>
    </xf>
    <xf numFmtId="4" fontId="17" fillId="13" borderId="24" xfId="1" applyNumberFormat="1" applyFont="1" applyFill="1" applyBorder="1" applyAlignment="1">
      <alignment horizontal="right"/>
    </xf>
    <xf numFmtId="0" fontId="5" fillId="0" borderId="23" xfId="0" applyFont="1" applyBorder="1" applyAlignment="1">
      <alignment horizontal="center"/>
    </xf>
    <xf numFmtId="0" fontId="5" fillId="0" borderId="1" xfId="0" applyFont="1" applyBorder="1" applyAlignment="1">
      <alignment horizontal="left"/>
    </xf>
    <xf numFmtId="0" fontId="5" fillId="0" borderId="1" xfId="0" applyFont="1" applyBorder="1"/>
    <xf numFmtId="0" fontId="5" fillId="0" borderId="1" xfId="0" applyFont="1" applyBorder="1" applyAlignment="1">
      <alignment horizontal="center"/>
    </xf>
    <xf numFmtId="164" fontId="5" fillId="0" borderId="1" xfId="1" applyFont="1" applyBorder="1" applyAlignment="1">
      <alignment horizontal="center"/>
    </xf>
    <xf numFmtId="4" fontId="5" fillId="0" borderId="1" xfId="1" applyNumberFormat="1" applyFont="1" applyBorder="1" applyAlignment="1">
      <alignment horizontal="right"/>
    </xf>
    <xf numFmtId="4" fontId="5" fillId="0" borderId="24" xfId="1" applyNumberFormat="1" applyFont="1" applyBorder="1" applyAlignment="1">
      <alignment horizontal="right"/>
    </xf>
    <xf numFmtId="164" fontId="17" fillId="0" borderId="1" xfId="1" applyFont="1" applyBorder="1" applyAlignment="1">
      <alignment horizontal="center"/>
    </xf>
    <xf numFmtId="164" fontId="17" fillId="0" borderId="1" xfId="1" applyFont="1" applyFill="1" applyBorder="1" applyAlignment="1">
      <alignment horizontal="center"/>
    </xf>
    <xf numFmtId="4" fontId="17" fillId="0" borderId="1" xfId="1" applyNumberFormat="1" applyFont="1" applyBorder="1" applyAlignment="1">
      <alignment horizontal="right"/>
    </xf>
    <xf numFmtId="4" fontId="17" fillId="0" borderId="24" xfId="1" applyNumberFormat="1" applyFont="1" applyBorder="1" applyAlignment="1">
      <alignment horizontal="right"/>
    </xf>
    <xf numFmtId="0" fontId="5" fillId="2" borderId="23" xfId="0" applyFont="1" applyFill="1" applyBorder="1" applyAlignment="1">
      <alignment horizontal="center"/>
    </xf>
    <xf numFmtId="0" fontId="5" fillId="2" borderId="1" xfId="0" applyFont="1" applyFill="1" applyBorder="1" applyAlignment="1">
      <alignment horizontal="left" wrapText="1"/>
    </xf>
    <xf numFmtId="0" fontId="5" fillId="2" borderId="1" xfId="0" applyFont="1" applyFill="1" applyBorder="1" applyAlignment="1">
      <alignment horizontal="center"/>
    </xf>
    <xf numFmtId="164" fontId="5" fillId="2" borderId="1" xfId="1" applyFont="1" applyFill="1" applyBorder="1" applyAlignment="1">
      <alignment horizontal="center"/>
    </xf>
    <xf numFmtId="4" fontId="5" fillId="2" borderId="1" xfId="1" applyNumberFormat="1" applyFont="1" applyFill="1" applyBorder="1" applyAlignment="1">
      <alignment horizontal="right"/>
    </xf>
    <xf numFmtId="4" fontId="5" fillId="2" borderId="24" xfId="1" applyNumberFormat="1" applyFont="1" applyFill="1" applyBorder="1" applyAlignment="1">
      <alignment horizontal="right"/>
    </xf>
    <xf numFmtId="3" fontId="5" fillId="0" borderId="4" xfId="1" applyNumberFormat="1" applyFont="1" applyFill="1" applyBorder="1" applyAlignment="1">
      <alignment horizontal="right"/>
    </xf>
    <xf numFmtId="3" fontId="5" fillId="0" borderId="1" xfId="1" applyNumberFormat="1" applyFont="1" applyFill="1" applyBorder="1" applyAlignment="1">
      <alignment horizontal="right"/>
    </xf>
    <xf numFmtId="0" fontId="6" fillId="2" borderId="1" xfId="0" applyFont="1" applyFill="1" applyBorder="1" applyAlignment="1">
      <alignment horizontal="left" wrapText="1"/>
    </xf>
    <xf numFmtId="0" fontId="5" fillId="9" borderId="1" xfId="0" applyFont="1" applyFill="1" applyBorder="1" applyAlignment="1">
      <alignment horizontal="left"/>
    </xf>
    <xf numFmtId="0" fontId="5" fillId="9" borderId="1" xfId="0" applyFont="1" applyFill="1" applyBorder="1" applyAlignment="1">
      <alignment horizontal="center"/>
    </xf>
    <xf numFmtId="4" fontId="5" fillId="9" borderId="1" xfId="0" applyNumberFormat="1" applyFont="1" applyFill="1" applyBorder="1" applyAlignment="1">
      <alignment horizontal="right"/>
    </xf>
    <xf numFmtId="4" fontId="5" fillId="9" borderId="24" xfId="0" applyNumberFormat="1" applyFont="1" applyFill="1" applyBorder="1" applyAlignment="1">
      <alignment horizontal="right"/>
    </xf>
    <xf numFmtId="164" fontId="13" fillId="0" borderId="1" xfId="1" applyFont="1" applyBorder="1" applyAlignment="1"/>
    <xf numFmtId="4" fontId="13" fillId="0" borderId="1" xfId="0" applyNumberFormat="1" applyFont="1" applyBorder="1" applyAlignment="1">
      <alignment horizontal="right" wrapText="1"/>
    </xf>
    <xf numFmtId="3" fontId="13" fillId="0" borderId="4" xfId="0" applyNumberFormat="1" applyFont="1" applyBorder="1" applyAlignment="1">
      <alignment horizontal="right"/>
    </xf>
    <xf numFmtId="3" fontId="13" fillId="0" borderId="1" xfId="0" applyNumberFormat="1" applyFont="1" applyBorder="1" applyAlignment="1">
      <alignment horizontal="right"/>
    </xf>
    <xf numFmtId="3" fontId="13" fillId="7" borderId="1" xfId="0" applyNumberFormat="1" applyFont="1" applyFill="1" applyBorder="1" applyAlignment="1">
      <alignment horizontal="right"/>
    </xf>
    <xf numFmtId="0" fontId="5" fillId="2" borderId="1" xfId="0" applyFont="1" applyFill="1" applyBorder="1" applyAlignment="1">
      <alignment horizontal="center" wrapText="1"/>
    </xf>
    <xf numFmtId="164" fontId="17" fillId="2" borderId="1" xfId="1" applyFont="1" applyFill="1" applyBorder="1" applyAlignment="1"/>
    <xf numFmtId="4" fontId="17" fillId="2" borderId="1" xfId="1" applyNumberFormat="1" applyFont="1" applyFill="1" applyBorder="1" applyAlignment="1">
      <alignment horizontal="right"/>
    </xf>
    <xf numFmtId="4" fontId="17" fillId="2" borderId="24" xfId="1" applyNumberFormat="1" applyFont="1" applyFill="1" applyBorder="1" applyAlignment="1">
      <alignment horizontal="right"/>
    </xf>
    <xf numFmtId="0" fontId="5" fillId="2" borderId="31" xfId="0" applyFont="1" applyFill="1" applyBorder="1" applyAlignment="1">
      <alignment horizontal="center"/>
    </xf>
    <xf numFmtId="0" fontId="6" fillId="2" borderId="6" xfId="0" applyFont="1" applyFill="1" applyBorder="1" applyAlignment="1">
      <alignment horizontal="left" wrapText="1"/>
    </xf>
    <xf numFmtId="0" fontId="5" fillId="2" borderId="6" xfId="0" applyFont="1" applyFill="1" applyBorder="1" applyAlignment="1">
      <alignment horizontal="center"/>
    </xf>
    <xf numFmtId="164" fontId="17" fillId="2" borderId="6" xfId="1" applyFont="1" applyFill="1" applyBorder="1" applyAlignment="1"/>
    <xf numFmtId="4" fontId="17" fillId="2" borderId="6" xfId="1" applyNumberFormat="1" applyFont="1" applyFill="1" applyBorder="1" applyAlignment="1">
      <alignment horizontal="right"/>
    </xf>
    <xf numFmtId="4" fontId="17" fillId="2" borderId="32" xfId="1" applyNumberFormat="1" applyFont="1" applyFill="1" applyBorder="1" applyAlignment="1">
      <alignment horizontal="right"/>
    </xf>
    <xf numFmtId="0" fontId="4" fillId="2" borderId="59" xfId="0" applyFont="1" applyFill="1" applyBorder="1" applyAlignment="1">
      <alignment horizontal="center"/>
    </xf>
    <xf numFmtId="0" fontId="5" fillId="2" borderId="38" xfId="0" applyFont="1" applyFill="1" applyBorder="1" applyAlignment="1">
      <alignment horizontal="left" wrapText="1"/>
    </xf>
    <xf numFmtId="0" fontId="4" fillId="2" borderId="38" xfId="0" applyFont="1" applyFill="1" applyBorder="1" applyAlignment="1">
      <alignment horizontal="center" wrapText="1"/>
    </xf>
    <xf numFmtId="0" fontId="4" fillId="2" borderId="30" xfId="0" applyFont="1" applyFill="1" applyBorder="1" applyAlignment="1">
      <alignment horizontal="center" wrapText="1"/>
    </xf>
    <xf numFmtId="4" fontId="4" fillId="2" borderId="30" xfId="0" applyNumberFormat="1" applyFont="1" applyFill="1" applyBorder="1" applyAlignment="1">
      <alignment horizontal="right" wrapText="1"/>
    </xf>
    <xf numFmtId="4" fontId="4" fillId="2" borderId="29" xfId="0" applyNumberFormat="1" applyFont="1" applyFill="1" applyBorder="1" applyAlignment="1">
      <alignment horizontal="right" wrapText="1"/>
    </xf>
    <xf numFmtId="0" fontId="4" fillId="6" borderId="34" xfId="0" applyFont="1" applyFill="1" applyBorder="1" applyAlignment="1">
      <alignment horizontal="center"/>
    </xf>
    <xf numFmtId="0" fontId="5" fillId="6" borderId="54" xfId="0" applyFont="1" applyFill="1" applyBorder="1" applyAlignment="1">
      <alignment horizontal="left" wrapText="1"/>
    </xf>
    <xf numFmtId="0" fontId="4" fillId="6" borderId="54" xfId="0" applyFont="1" applyFill="1" applyBorder="1" applyAlignment="1">
      <alignment horizontal="center" wrapText="1"/>
    </xf>
    <xf numFmtId="4" fontId="4" fillId="6" borderId="54" xfId="0" applyNumberFormat="1" applyFont="1" applyFill="1" applyBorder="1" applyAlignment="1">
      <alignment horizontal="right" wrapText="1"/>
    </xf>
    <xf numFmtId="4" fontId="4" fillId="6" borderId="35" xfId="0" applyNumberFormat="1" applyFont="1" applyFill="1" applyBorder="1" applyAlignment="1">
      <alignment horizontal="right" wrapText="1"/>
    </xf>
    <xf numFmtId="0" fontId="5" fillId="9" borderId="5" xfId="0" applyFont="1" applyFill="1" applyBorder="1" applyAlignment="1">
      <alignment horizontal="left"/>
    </xf>
    <xf numFmtId="0" fontId="5" fillId="9" borderId="5" xfId="0" applyFont="1" applyFill="1" applyBorder="1" applyAlignment="1">
      <alignment horizontal="center"/>
    </xf>
    <xf numFmtId="3" fontId="5" fillId="9" borderId="5" xfId="0" applyNumberFormat="1" applyFont="1" applyFill="1" applyBorder="1" applyAlignment="1">
      <alignment horizontal="center" wrapText="1"/>
    </xf>
    <xf numFmtId="3" fontId="5" fillId="0" borderId="3" xfId="0" applyNumberFormat="1" applyFont="1" applyBorder="1" applyAlignment="1">
      <alignment horizontal="right" wrapText="1"/>
    </xf>
    <xf numFmtId="3" fontId="5" fillId="0" borderId="2" xfId="0" applyNumberFormat="1" applyFont="1" applyBorder="1" applyAlignment="1">
      <alignment horizontal="right" wrapText="1"/>
    </xf>
    <xf numFmtId="3" fontId="5" fillId="7" borderId="2" xfId="0" applyNumberFormat="1" applyFont="1" applyFill="1" applyBorder="1" applyAlignment="1">
      <alignment horizontal="right" wrapText="1"/>
    </xf>
    <xf numFmtId="4" fontId="13" fillId="0" borderId="24" xfId="1" applyNumberFormat="1" applyFont="1" applyFill="1" applyBorder="1" applyAlignment="1">
      <alignment horizontal="right" wrapText="1"/>
    </xf>
    <xf numFmtId="3" fontId="5" fillId="0" borderId="3" xfId="1" applyNumberFormat="1" applyFont="1" applyFill="1" applyBorder="1" applyAlignment="1">
      <alignment horizontal="right"/>
    </xf>
    <xf numFmtId="3" fontId="5" fillId="0" borderId="2" xfId="1" applyNumberFormat="1" applyFont="1" applyFill="1" applyBorder="1" applyAlignment="1">
      <alignment horizontal="right"/>
    </xf>
    <xf numFmtId="3" fontId="5" fillId="7" borderId="2" xfId="1" applyNumberFormat="1" applyFont="1" applyFill="1" applyBorder="1" applyAlignment="1">
      <alignment horizontal="right"/>
    </xf>
    <xf numFmtId="0" fontId="6" fillId="9" borderId="1" xfId="0" applyFont="1" applyFill="1" applyBorder="1" applyAlignment="1">
      <alignment horizontal="left" wrapText="1"/>
    </xf>
    <xf numFmtId="0" fontId="6" fillId="9" borderId="1" xfId="0" applyFont="1" applyFill="1" applyBorder="1" applyAlignment="1">
      <alignment horizontal="center" wrapText="1"/>
    </xf>
    <xf numFmtId="164" fontId="4" fillId="0" borderId="1" xfId="1" applyFont="1" applyFill="1" applyBorder="1" applyAlignment="1">
      <alignment horizontal="center"/>
    </xf>
    <xf numFmtId="3" fontId="5" fillId="0" borderId="3" xfId="0" applyNumberFormat="1" applyFont="1" applyBorder="1" applyAlignment="1">
      <alignment horizontal="right"/>
    </xf>
    <xf numFmtId="3" fontId="5" fillId="0" borderId="2" xfId="0" applyNumberFormat="1" applyFont="1" applyBorder="1" applyAlignment="1">
      <alignment horizontal="right"/>
    </xf>
    <xf numFmtId="3" fontId="5" fillId="7" borderId="2" xfId="0" applyNumberFormat="1" applyFont="1" applyFill="1" applyBorder="1" applyAlignment="1">
      <alignment horizontal="right"/>
    </xf>
    <xf numFmtId="3" fontId="4" fillId="0" borderId="3" xfId="1" applyNumberFormat="1" applyFont="1" applyBorder="1" applyAlignment="1">
      <alignment horizontal="right"/>
    </xf>
    <xf numFmtId="0" fontId="5" fillId="2" borderId="23" xfId="0" applyFont="1" applyFill="1" applyBorder="1" applyAlignment="1">
      <alignment horizontal="center" vertical="center"/>
    </xf>
    <xf numFmtId="0" fontId="6"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164" fontId="17" fillId="2" borderId="1" xfId="1" applyFont="1" applyFill="1" applyBorder="1" applyAlignment="1">
      <alignment horizontal="right"/>
    </xf>
    <xf numFmtId="3" fontId="5" fillId="13" borderId="3" xfId="0" applyNumberFormat="1" applyFont="1" applyFill="1" applyBorder="1" applyAlignment="1">
      <alignment horizontal="right"/>
    </xf>
    <xf numFmtId="3" fontId="5" fillId="13" borderId="2" xfId="0" applyNumberFormat="1" applyFont="1" applyFill="1" applyBorder="1" applyAlignment="1">
      <alignment horizontal="right"/>
    </xf>
    <xf numFmtId="3" fontId="5" fillId="13" borderId="1" xfId="1" applyNumberFormat="1" applyFont="1" applyFill="1" applyBorder="1" applyAlignment="1">
      <alignment horizontal="right"/>
    </xf>
    <xf numFmtId="9" fontId="17" fillId="13" borderId="1" xfId="2" applyFont="1" applyFill="1" applyBorder="1" applyAlignment="1">
      <alignment horizontal="center"/>
    </xf>
    <xf numFmtId="3" fontId="5" fillId="13" borderId="1" xfId="2" applyNumberFormat="1" applyFont="1" applyFill="1" applyBorder="1" applyAlignment="1">
      <alignment horizontal="right"/>
    </xf>
    <xf numFmtId="3" fontId="5" fillId="13" borderId="2" xfId="1" applyNumberFormat="1" applyFont="1" applyFill="1" applyBorder="1" applyAlignment="1">
      <alignment horizontal="right"/>
    </xf>
    <xf numFmtId="3" fontId="5" fillId="13" borderId="15" xfId="0" applyNumberFormat="1" applyFont="1" applyFill="1" applyBorder="1"/>
    <xf numFmtId="166" fontId="5" fillId="13" borderId="1" xfId="0" applyNumberFormat="1" applyFont="1" applyFill="1" applyBorder="1"/>
    <xf numFmtId="3" fontId="5" fillId="13" borderId="17" xfId="0" applyNumberFormat="1" applyFont="1" applyFill="1" applyBorder="1"/>
    <xf numFmtId="3" fontId="5" fillId="13" borderId="4" xfId="0" applyNumberFormat="1" applyFont="1" applyFill="1" applyBorder="1"/>
    <xf numFmtId="4" fontId="5" fillId="13" borderId="1" xfId="0" applyNumberFormat="1" applyFont="1" applyFill="1" applyBorder="1"/>
    <xf numFmtId="3" fontId="5" fillId="13" borderId="1" xfId="0" applyNumberFormat="1" applyFont="1" applyFill="1" applyBorder="1"/>
    <xf numFmtId="0" fontId="5" fillId="13" borderId="0" xfId="0" applyFont="1" applyFill="1"/>
    <xf numFmtId="3" fontId="5" fillId="0" borderId="3" xfId="1" applyNumberFormat="1" applyFont="1" applyBorder="1" applyAlignment="1">
      <alignment horizontal="right"/>
    </xf>
    <xf numFmtId="0" fontId="20" fillId="13" borderId="1" xfId="0" applyFont="1" applyFill="1" applyBorder="1" applyAlignment="1">
      <alignment horizontal="left"/>
    </xf>
    <xf numFmtId="0" fontId="21" fillId="13" borderId="1" xfId="0" applyFont="1" applyFill="1" applyBorder="1" applyAlignment="1">
      <alignment horizontal="center"/>
    </xf>
    <xf numFmtId="164" fontId="21" fillId="13" borderId="1" xfId="1" applyFont="1" applyFill="1" applyBorder="1" applyAlignment="1">
      <alignment horizontal="center"/>
    </xf>
    <xf numFmtId="4" fontId="20" fillId="13" borderId="1" xfId="1" applyNumberFormat="1" applyFont="1" applyFill="1" applyBorder="1" applyAlignment="1">
      <alignment horizontal="right"/>
    </xf>
    <xf numFmtId="4" fontId="20" fillId="13" borderId="24" xfId="1" applyNumberFormat="1" applyFont="1" applyFill="1" applyBorder="1" applyAlignment="1">
      <alignment horizontal="right"/>
    </xf>
    <xf numFmtId="3" fontId="17" fillId="13" borderId="1" xfId="2" applyNumberFormat="1" applyFont="1" applyFill="1" applyBorder="1" applyAlignment="1">
      <alignment horizontal="right"/>
    </xf>
    <xf numFmtId="0" fontId="7" fillId="0" borderId="1" xfId="0" applyFont="1" applyBorder="1" applyAlignment="1">
      <alignment horizontal="center"/>
    </xf>
    <xf numFmtId="3" fontId="13" fillId="0" borderId="3" xfId="1" applyNumberFormat="1" applyFont="1" applyFill="1" applyBorder="1" applyAlignment="1">
      <alignment horizontal="right"/>
    </xf>
    <xf numFmtId="3" fontId="13" fillId="0" borderId="2" xfId="1" applyNumberFormat="1" applyFont="1" applyFill="1" applyBorder="1" applyAlignment="1">
      <alignment horizontal="right"/>
    </xf>
    <xf numFmtId="3" fontId="13" fillId="7" borderId="2" xfId="1" applyNumberFormat="1" applyFont="1" applyFill="1" applyBorder="1" applyAlignment="1">
      <alignment horizontal="right"/>
    </xf>
    <xf numFmtId="0" fontId="20" fillId="13" borderId="23" xfId="0" applyFont="1" applyFill="1" applyBorder="1" applyAlignment="1">
      <alignment horizontal="center"/>
    </xf>
    <xf numFmtId="0" fontId="22" fillId="13" borderId="1" xfId="0" applyFont="1" applyFill="1" applyBorder="1" applyAlignment="1">
      <alignment horizontal="left" wrapText="1"/>
    </xf>
    <xf numFmtId="0" fontId="20" fillId="13" borderId="1" xfId="0" applyFont="1" applyFill="1" applyBorder="1" applyAlignment="1">
      <alignment horizontal="center"/>
    </xf>
    <xf numFmtId="164" fontId="20" fillId="13" borderId="1" xfId="1" applyFont="1" applyFill="1" applyBorder="1" applyAlignment="1">
      <alignment horizontal="center"/>
    </xf>
    <xf numFmtId="3" fontId="13" fillId="0" borderId="3" xfId="0" applyNumberFormat="1" applyFont="1" applyBorder="1" applyAlignment="1">
      <alignment horizontal="right"/>
    </xf>
    <xf numFmtId="3" fontId="13" fillId="0" borderId="2" xfId="0" applyNumberFormat="1" applyFont="1" applyBorder="1" applyAlignment="1">
      <alignment horizontal="right"/>
    </xf>
    <xf numFmtId="3" fontId="13" fillId="7" borderId="2" xfId="0" applyNumberFormat="1" applyFont="1" applyFill="1" applyBorder="1" applyAlignment="1">
      <alignment horizontal="right"/>
    </xf>
    <xf numFmtId="0" fontId="6" fillId="0" borderId="1" xfId="0" applyFont="1" applyBorder="1" applyAlignment="1">
      <alignment horizontal="left" wrapText="1"/>
    </xf>
    <xf numFmtId="0" fontId="6" fillId="0" borderId="1" xfId="0" applyFont="1" applyBorder="1" applyAlignment="1">
      <alignment horizontal="center" wrapText="1"/>
    </xf>
    <xf numFmtId="4" fontId="5" fillId="0" borderId="1" xfId="1" applyNumberFormat="1" applyFont="1" applyFill="1" applyBorder="1" applyAlignment="1">
      <alignment horizontal="right"/>
    </xf>
    <xf numFmtId="4" fontId="5" fillId="0" borderId="24" xfId="1" applyNumberFormat="1" applyFont="1" applyFill="1" applyBorder="1" applyAlignment="1">
      <alignment horizontal="right"/>
    </xf>
    <xf numFmtId="0" fontId="7" fillId="3" borderId="1" xfId="0" applyFont="1" applyFill="1" applyBorder="1" applyAlignment="1">
      <alignment horizontal="center"/>
    </xf>
    <xf numFmtId="0" fontId="7" fillId="3" borderId="1" xfId="0" applyFont="1" applyFill="1" applyBorder="1" applyAlignment="1">
      <alignment horizontal="left" wrapText="1"/>
    </xf>
    <xf numFmtId="0" fontId="21" fillId="0" borderId="23" xfId="0" applyFont="1" applyBorder="1" applyAlignment="1">
      <alignment horizontal="center"/>
    </xf>
    <xf numFmtId="0" fontId="23" fillId="0" borderId="1" xfId="0" applyFont="1" applyBorder="1" applyAlignment="1">
      <alignment horizontal="left" wrapText="1"/>
    </xf>
    <xf numFmtId="0" fontId="7" fillId="3" borderId="1" xfId="0" applyFont="1" applyFill="1" applyBorder="1" applyAlignment="1">
      <alignment horizontal="center" wrapText="1"/>
    </xf>
    <xf numFmtId="4" fontId="9" fillId="0" borderId="4" xfId="0" applyNumberFormat="1" applyFont="1" applyBorder="1"/>
    <xf numFmtId="0" fontId="5" fillId="5" borderId="34" xfId="0" applyFont="1" applyFill="1" applyBorder="1" applyAlignment="1">
      <alignment horizontal="center"/>
    </xf>
    <xf numFmtId="0" fontId="5" fillId="5" borderId="54" xfId="0" applyFont="1" applyFill="1" applyBorder="1" applyAlignment="1">
      <alignment horizontal="left"/>
    </xf>
    <xf numFmtId="0" fontId="5" fillId="5" borderId="54" xfId="0" applyFont="1" applyFill="1" applyBorder="1" applyAlignment="1">
      <alignment horizontal="center"/>
    </xf>
    <xf numFmtId="4" fontId="5" fillId="5" borderId="54" xfId="0" applyNumberFormat="1" applyFont="1" applyFill="1" applyBorder="1" applyAlignment="1">
      <alignment horizontal="center"/>
    </xf>
    <xf numFmtId="0" fontId="5" fillId="2" borderId="47" xfId="0" applyFont="1" applyFill="1" applyBorder="1" applyAlignment="1">
      <alignment horizontal="center" wrapText="1"/>
    </xf>
    <xf numFmtId="4" fontId="4" fillId="2" borderId="0" xfId="1" applyNumberFormat="1" applyFont="1" applyFill="1" applyBorder="1" applyAlignment="1">
      <alignment horizontal="right" wrapText="1"/>
    </xf>
    <xf numFmtId="0" fontId="4" fillId="0" borderId="7" xfId="0" applyFont="1" applyBorder="1" applyAlignment="1">
      <alignment horizontal="left" wrapText="1"/>
    </xf>
    <xf numFmtId="164" fontId="4" fillId="0" borderId="7" xfId="1" applyFont="1" applyFill="1" applyBorder="1" applyAlignment="1">
      <alignment horizontal="center"/>
    </xf>
    <xf numFmtId="4" fontId="13" fillId="0" borderId="7" xfId="1" applyNumberFormat="1" applyFont="1" applyFill="1" applyBorder="1" applyAlignment="1">
      <alignment horizontal="right"/>
    </xf>
    <xf numFmtId="4" fontId="13" fillId="0" borderId="49" xfId="1" applyNumberFormat="1" applyFont="1" applyFill="1" applyBorder="1" applyAlignment="1">
      <alignment horizontal="right"/>
    </xf>
    <xf numFmtId="164" fontId="5" fillId="5" borderId="54" xfId="1" applyFont="1" applyFill="1" applyBorder="1" applyAlignment="1">
      <alignment horizontal="center"/>
    </xf>
    <xf numFmtId="0" fontId="5" fillId="2" borderId="0" xfId="0" applyFont="1" applyFill="1" applyAlignment="1">
      <alignment horizontal="left"/>
    </xf>
    <xf numFmtId="0" fontId="5" fillId="2" borderId="0" xfId="0" applyFont="1" applyFill="1" applyAlignment="1">
      <alignment horizontal="center"/>
    </xf>
    <xf numFmtId="164" fontId="4" fillId="2" borderId="0" xfId="1" applyFont="1" applyFill="1" applyBorder="1" applyAlignment="1">
      <alignment horizontal="center"/>
    </xf>
    <xf numFmtId="164" fontId="5" fillId="2" borderId="0" xfId="1" applyFont="1" applyFill="1" applyBorder="1" applyAlignment="1">
      <alignment horizontal="center"/>
    </xf>
    <xf numFmtId="4" fontId="5" fillId="2" borderId="0" xfId="1" applyNumberFormat="1" applyFont="1" applyFill="1" applyBorder="1" applyAlignment="1">
      <alignment horizontal="right"/>
    </xf>
    <xf numFmtId="4" fontId="5" fillId="2" borderId="40" xfId="1" applyNumberFormat="1" applyFont="1" applyFill="1" applyBorder="1" applyAlignment="1">
      <alignment horizontal="right"/>
    </xf>
    <xf numFmtId="4" fontId="5" fillId="6" borderId="51" xfId="1" applyNumberFormat="1" applyFont="1" applyFill="1" applyBorder="1" applyAlignment="1">
      <alignment horizontal="right"/>
    </xf>
    <xf numFmtId="4" fontId="5" fillId="6" borderId="52" xfId="1" applyNumberFormat="1" applyFont="1" applyFill="1" applyBorder="1" applyAlignment="1">
      <alignment horizontal="right"/>
    </xf>
    <xf numFmtId="0" fontId="4" fillId="0" borderId="5" xfId="0" applyFont="1" applyBorder="1" applyAlignment="1">
      <alignment horizontal="left" wrapText="1"/>
    </xf>
    <xf numFmtId="164" fontId="13" fillId="0" borderId="6" xfId="1" applyFont="1" applyFill="1" applyBorder="1" applyAlignment="1">
      <alignment horizontal="center"/>
    </xf>
    <xf numFmtId="4" fontId="4" fillId="2" borderId="40" xfId="1" applyNumberFormat="1" applyFont="1" applyFill="1" applyBorder="1" applyAlignment="1">
      <alignment horizontal="right" wrapText="1"/>
    </xf>
    <xf numFmtId="164" fontId="4" fillId="6" borderId="51" xfId="1" applyFont="1" applyFill="1" applyBorder="1" applyAlignment="1">
      <alignment horizontal="center"/>
    </xf>
    <xf numFmtId="4" fontId="20" fillId="6" borderId="51" xfId="1" applyNumberFormat="1" applyFont="1" applyFill="1" applyBorder="1" applyAlignment="1">
      <alignment horizontal="right"/>
    </xf>
    <xf numFmtId="4" fontId="20" fillId="6" borderId="52" xfId="1" applyNumberFormat="1" applyFont="1" applyFill="1" applyBorder="1" applyAlignment="1">
      <alignment horizontal="right"/>
    </xf>
    <xf numFmtId="0" fontId="4" fillId="0" borderId="5" xfId="0" applyFont="1" applyBorder="1" applyAlignment="1">
      <alignment horizontal="center" wrapText="1"/>
    </xf>
    <xf numFmtId="0" fontId="13" fillId="0" borderId="5" xfId="1" applyNumberFormat="1" applyFont="1" applyFill="1" applyBorder="1" applyAlignment="1">
      <alignment horizontal="center"/>
    </xf>
    <xf numFmtId="0" fontId="4" fillId="0" borderId="6" xfId="0" applyFont="1" applyBorder="1" applyAlignment="1">
      <alignment horizontal="left"/>
    </xf>
    <xf numFmtId="0" fontId="4" fillId="0" borderId="6" xfId="0" applyFont="1" applyBorder="1"/>
    <xf numFmtId="0" fontId="4" fillId="5" borderId="34" xfId="0" applyFont="1" applyFill="1" applyBorder="1" applyAlignment="1">
      <alignment horizontal="center"/>
    </xf>
    <xf numFmtId="0" fontId="5" fillId="2" borderId="11" xfId="0" applyFont="1" applyFill="1" applyBorder="1" applyAlignment="1">
      <alignment horizontal="left"/>
    </xf>
    <xf numFmtId="4" fontId="4" fillId="6" borderId="51" xfId="1" applyNumberFormat="1" applyFont="1" applyFill="1" applyBorder="1" applyAlignment="1">
      <alignment horizontal="right" wrapText="1"/>
    </xf>
    <xf numFmtId="4" fontId="4" fillId="0" borderId="7" xfId="1" applyNumberFormat="1" applyFont="1" applyFill="1" applyBorder="1" applyAlignment="1">
      <alignment horizontal="right"/>
    </xf>
    <xf numFmtId="4" fontId="4" fillId="0" borderId="49" xfId="1" applyNumberFormat="1" applyFont="1" applyFill="1" applyBorder="1" applyAlignment="1">
      <alignment horizontal="right"/>
    </xf>
    <xf numFmtId="0" fontId="5" fillId="5" borderId="54" xfId="0" applyFont="1" applyFill="1" applyBorder="1" applyAlignment="1">
      <alignment horizontal="left" wrapText="1"/>
    </xf>
    <xf numFmtId="0" fontId="5" fillId="5" borderId="54" xfId="0" applyFont="1" applyFill="1" applyBorder="1" applyAlignment="1">
      <alignment horizontal="center" wrapText="1"/>
    </xf>
    <xf numFmtId="4" fontId="20" fillId="6" borderId="51" xfId="1" applyNumberFormat="1" applyFont="1" applyFill="1" applyBorder="1" applyAlignment="1">
      <alignment horizontal="right" wrapText="1"/>
    </xf>
    <xf numFmtId="4" fontId="20" fillId="6" borderId="52" xfId="1" applyNumberFormat="1" applyFont="1" applyFill="1" applyBorder="1" applyAlignment="1">
      <alignment horizontal="right" wrapText="1"/>
    </xf>
    <xf numFmtId="4" fontId="4" fillId="0" borderId="5" xfId="1" applyNumberFormat="1" applyFont="1" applyBorder="1" applyAlignment="1">
      <alignment horizontal="right" wrapText="1"/>
    </xf>
    <xf numFmtId="4" fontId="4" fillId="0" borderId="43" xfId="1" applyNumberFormat="1" applyFont="1" applyFill="1" applyBorder="1" applyAlignment="1">
      <alignment horizontal="right" wrapText="1"/>
    </xf>
    <xf numFmtId="0" fontId="4" fillId="0" borderId="1" xfId="0" applyFont="1" applyBorder="1" applyAlignment="1">
      <alignment horizontal="center" wrapText="1"/>
    </xf>
    <xf numFmtId="4" fontId="4" fillId="0" borderId="1" xfId="1" applyNumberFormat="1" applyFont="1" applyBorder="1" applyAlignment="1">
      <alignment horizontal="right" wrapText="1"/>
    </xf>
    <xf numFmtId="4" fontId="4" fillId="0" borderId="24" xfId="1" applyNumberFormat="1" applyFont="1" applyFill="1" applyBorder="1" applyAlignment="1">
      <alignment horizontal="right" wrapText="1"/>
    </xf>
    <xf numFmtId="0" fontId="4" fillId="0" borderId="6" xfId="0" applyFont="1" applyBorder="1" applyAlignment="1">
      <alignment horizontal="center" wrapText="1"/>
    </xf>
    <xf numFmtId="4" fontId="4" fillId="0" borderId="6" xfId="1" applyNumberFormat="1" applyFont="1" applyBorder="1" applyAlignment="1">
      <alignment horizontal="right" wrapText="1"/>
    </xf>
    <xf numFmtId="4" fontId="4" fillId="0" borderId="32" xfId="1" applyNumberFormat="1" applyFont="1" applyFill="1" applyBorder="1" applyAlignment="1">
      <alignment horizontal="right" wrapText="1"/>
    </xf>
    <xf numFmtId="165" fontId="5" fillId="5" borderId="54" xfId="0" applyNumberFormat="1" applyFont="1" applyFill="1" applyBorder="1" applyAlignment="1">
      <alignment horizontal="center" wrapText="1"/>
    </xf>
    <xf numFmtId="4" fontId="5" fillId="5" borderId="54" xfId="1" applyNumberFormat="1" applyFont="1" applyFill="1" applyBorder="1" applyAlignment="1">
      <alignment horizontal="right" wrapText="1"/>
    </xf>
    <xf numFmtId="4" fontId="5" fillId="5" borderId="35" xfId="1" applyNumberFormat="1" applyFont="1" applyFill="1" applyBorder="1" applyAlignment="1">
      <alignment horizontal="right" wrapText="1"/>
    </xf>
    <xf numFmtId="0" fontId="4" fillId="0" borderId="47" xfId="0" applyFont="1" applyBorder="1" applyAlignment="1">
      <alignment horizontal="center"/>
    </xf>
    <xf numFmtId="0" fontId="4" fillId="0" borderId="0" xfId="0" applyFont="1" applyAlignment="1">
      <alignment horizontal="left"/>
    </xf>
    <xf numFmtId="4" fontId="4" fillId="0" borderId="0" xfId="0" applyNumberFormat="1" applyFont="1" applyAlignment="1">
      <alignment horizontal="right"/>
    </xf>
    <xf numFmtId="4" fontId="4" fillId="0" borderId="40" xfId="0" applyNumberFormat="1" applyFont="1" applyBorder="1" applyAlignment="1">
      <alignment horizontal="right"/>
    </xf>
    <xf numFmtId="165" fontId="5" fillId="6" borderId="51" xfId="0" applyNumberFormat="1" applyFont="1" applyFill="1" applyBorder="1" applyAlignment="1">
      <alignment horizontal="center" wrapText="1"/>
    </xf>
    <xf numFmtId="4" fontId="5" fillId="6" borderId="51" xfId="0" applyNumberFormat="1" applyFont="1" applyFill="1" applyBorder="1" applyAlignment="1">
      <alignment horizontal="right" wrapText="1"/>
    </xf>
    <xf numFmtId="4" fontId="5" fillId="6" borderId="52" xfId="0" applyNumberFormat="1" applyFont="1" applyFill="1" applyBorder="1" applyAlignment="1">
      <alignment horizontal="right" wrapText="1"/>
    </xf>
    <xf numFmtId="0" fontId="5" fillId="0" borderId="5" xfId="0" applyFont="1" applyBorder="1" applyAlignment="1">
      <alignment horizontal="center" wrapText="1"/>
    </xf>
    <xf numFmtId="165" fontId="5" fillId="0" borderId="5" xfId="0" applyNumberFormat="1" applyFont="1" applyBorder="1" applyAlignment="1">
      <alignment horizontal="center" wrapText="1"/>
    </xf>
    <xf numFmtId="0" fontId="17" fillId="0" borderId="5" xfId="0" applyFont="1" applyBorder="1" applyAlignment="1">
      <alignment horizontal="center" wrapText="1"/>
    </xf>
    <xf numFmtId="4" fontId="13" fillId="0" borderId="5" xfId="1" applyNumberFormat="1" applyFont="1" applyFill="1" applyBorder="1" applyAlignment="1">
      <alignment horizontal="right" wrapText="1"/>
    </xf>
    <xf numFmtId="4" fontId="13" fillId="0" borderId="43" xfId="1" applyNumberFormat="1" applyFont="1" applyFill="1" applyBorder="1" applyAlignment="1">
      <alignment horizontal="right" wrapText="1"/>
    </xf>
    <xf numFmtId="3" fontId="5" fillId="4" borderId="3" xfId="1" applyNumberFormat="1" applyFont="1" applyFill="1" applyBorder="1" applyAlignment="1">
      <alignment horizontal="right"/>
    </xf>
    <xf numFmtId="3" fontId="5" fillId="4" borderId="2" xfId="1" applyNumberFormat="1" applyFont="1" applyFill="1" applyBorder="1" applyAlignment="1">
      <alignment horizontal="right"/>
    </xf>
    <xf numFmtId="0" fontId="5" fillId="5" borderId="23" xfId="0" applyFont="1" applyFill="1" applyBorder="1" applyAlignment="1">
      <alignment horizontal="center"/>
    </xf>
    <xf numFmtId="0" fontId="5" fillId="5" borderId="1" xfId="0" applyFont="1" applyFill="1" applyBorder="1" applyAlignment="1">
      <alignment horizontal="left" wrapText="1"/>
    </xf>
    <xf numFmtId="0" fontId="5" fillId="5" borderId="1" xfId="0" applyFont="1" applyFill="1" applyBorder="1" applyAlignment="1">
      <alignment horizontal="center" wrapText="1"/>
    </xf>
    <xf numFmtId="165" fontId="5" fillId="5" borderId="1" xfId="0" applyNumberFormat="1" applyFont="1" applyFill="1" applyBorder="1" applyAlignment="1">
      <alignment horizontal="center" wrapText="1"/>
    </xf>
    <xf numFmtId="4" fontId="5" fillId="5" borderId="1" xfId="1" applyNumberFormat="1" applyFont="1" applyFill="1" applyBorder="1" applyAlignment="1">
      <alignment horizontal="right" wrapText="1"/>
    </xf>
    <xf numFmtId="4" fontId="5" fillId="5" borderId="24" xfId="1" applyNumberFormat="1" applyFont="1" applyFill="1" applyBorder="1" applyAlignment="1">
      <alignment horizontal="right" wrapText="1"/>
    </xf>
    <xf numFmtId="0" fontId="4" fillId="2" borderId="45" xfId="0" applyFont="1" applyFill="1" applyBorder="1" applyAlignment="1">
      <alignment horizontal="center"/>
    </xf>
    <xf numFmtId="0" fontId="5" fillId="2" borderId="19" xfId="0" applyFont="1" applyFill="1" applyBorder="1" applyAlignment="1">
      <alignment horizontal="left" wrapText="1"/>
    </xf>
    <xf numFmtId="0" fontId="5" fillId="2" borderId="19" xfId="0" applyFont="1" applyFill="1" applyBorder="1" applyAlignment="1">
      <alignment horizontal="center" wrapText="1"/>
    </xf>
    <xf numFmtId="165" fontId="5" fillId="2" borderId="19" xfId="0" applyNumberFormat="1" applyFont="1" applyFill="1" applyBorder="1" applyAlignment="1">
      <alignment horizontal="center" wrapText="1"/>
    </xf>
    <xf numFmtId="4" fontId="5" fillId="2" borderId="19" xfId="1" applyNumberFormat="1" applyFont="1" applyFill="1" applyBorder="1" applyAlignment="1">
      <alignment horizontal="right" wrapText="1"/>
    </xf>
    <xf numFmtId="4" fontId="5" fillId="2" borderId="46" xfId="1" applyNumberFormat="1" applyFont="1" applyFill="1" applyBorder="1" applyAlignment="1">
      <alignment horizontal="right" wrapText="1"/>
    </xf>
    <xf numFmtId="4" fontId="5" fillId="6" borderId="51" xfId="1" applyNumberFormat="1" applyFont="1" applyFill="1" applyBorder="1" applyAlignment="1">
      <alignment horizontal="right" wrapText="1"/>
    </xf>
    <xf numFmtId="4" fontId="5" fillId="6" borderId="52" xfId="1" applyNumberFormat="1" applyFont="1" applyFill="1" applyBorder="1" applyAlignment="1">
      <alignment horizontal="right" wrapText="1"/>
    </xf>
    <xf numFmtId="0" fontId="20" fillId="9" borderId="42" xfId="0" applyFont="1" applyFill="1" applyBorder="1" applyAlignment="1">
      <alignment horizontal="center"/>
    </xf>
    <xf numFmtId="0" fontId="24" fillId="9" borderId="5" xfId="0" applyFont="1" applyFill="1" applyBorder="1" applyAlignment="1">
      <alignment horizontal="left" wrapText="1"/>
    </xf>
    <xf numFmtId="0" fontId="24" fillId="9" borderId="5" xfId="0" applyFont="1" applyFill="1" applyBorder="1" applyAlignment="1">
      <alignment horizontal="center"/>
    </xf>
    <xf numFmtId="164" fontId="20" fillId="9" borderId="5" xfId="1" applyFont="1" applyFill="1" applyBorder="1" applyAlignment="1">
      <alignment horizontal="center"/>
    </xf>
    <xf numFmtId="4" fontId="20" fillId="9" borderId="5" xfId="1" applyNumberFormat="1" applyFont="1" applyFill="1" applyBorder="1" applyAlignment="1">
      <alignment horizontal="right"/>
    </xf>
    <xf numFmtId="4" fontId="20" fillId="9" borderId="43" xfId="1" applyNumberFormat="1" applyFont="1" applyFill="1" applyBorder="1" applyAlignment="1">
      <alignment horizontal="right"/>
    </xf>
    <xf numFmtId="0" fontId="10" fillId="0" borderId="1" xfId="0" applyFont="1" applyBorder="1" applyAlignment="1">
      <alignment horizontal="left" wrapText="1"/>
    </xf>
    <xf numFmtId="0" fontId="10" fillId="0" borderId="1" xfId="0" applyFont="1" applyBorder="1" applyAlignment="1">
      <alignment horizontal="center"/>
    </xf>
    <xf numFmtId="164" fontId="13" fillId="0" borderId="1" xfId="1" applyFont="1" applyBorder="1" applyAlignment="1">
      <alignment horizontal="center" wrapText="1"/>
    </xf>
    <xf numFmtId="3" fontId="5" fillId="5" borderId="3" xfId="1" applyNumberFormat="1" applyFont="1" applyFill="1" applyBorder="1" applyAlignment="1">
      <alignment horizontal="right"/>
    </xf>
    <xf numFmtId="3" fontId="5" fillId="5" borderId="2" xfId="1" applyNumberFormat="1" applyFont="1" applyFill="1" applyBorder="1" applyAlignment="1">
      <alignment horizontal="right"/>
    </xf>
    <xf numFmtId="3" fontId="4" fillId="2" borderId="3" xfId="0" applyNumberFormat="1" applyFont="1" applyFill="1" applyBorder="1" applyAlignment="1">
      <alignment horizontal="right" wrapText="1"/>
    </xf>
    <xf numFmtId="0" fontId="4" fillId="2" borderId="1" xfId="0" applyFont="1" applyFill="1" applyBorder="1"/>
    <xf numFmtId="0" fontId="20" fillId="9" borderId="23" xfId="0" applyFont="1" applyFill="1" applyBorder="1" applyAlignment="1">
      <alignment horizontal="center"/>
    </xf>
    <xf numFmtId="0" fontId="24" fillId="9" borderId="1" xfId="0" applyFont="1" applyFill="1" applyBorder="1" applyAlignment="1">
      <alignment horizontal="left" wrapText="1"/>
    </xf>
    <xf numFmtId="0" fontId="10" fillId="9" borderId="1" xfId="0" applyFont="1" applyFill="1" applyBorder="1" applyAlignment="1">
      <alignment horizontal="center"/>
    </xf>
    <xf numFmtId="164" fontId="4" fillId="9" borderId="1" xfId="1" applyFont="1" applyFill="1" applyBorder="1" applyAlignment="1">
      <alignment horizontal="center"/>
    </xf>
    <xf numFmtId="164" fontId="4" fillId="9" borderId="1" xfId="1" applyFont="1" applyFill="1" applyBorder="1" applyAlignment="1">
      <alignment horizontal="center" wrapText="1"/>
    </xf>
    <xf numFmtId="4" fontId="20" fillId="9" borderId="1" xfId="1" applyNumberFormat="1" applyFont="1" applyFill="1" applyBorder="1" applyAlignment="1">
      <alignment horizontal="right"/>
    </xf>
    <xf numFmtId="4" fontId="20" fillId="9" borderId="24" xfId="1" applyNumberFormat="1" applyFont="1" applyFill="1" applyBorder="1" applyAlignment="1">
      <alignment horizontal="right"/>
    </xf>
    <xf numFmtId="0" fontId="25" fillId="9" borderId="1" xfId="0" applyFont="1" applyFill="1" applyBorder="1" applyAlignment="1">
      <alignment horizontal="center"/>
    </xf>
    <xf numFmtId="164" fontId="21" fillId="9" borderId="1" xfId="1" applyFont="1" applyFill="1" applyBorder="1" applyAlignment="1">
      <alignment horizontal="center"/>
    </xf>
    <xf numFmtId="164" fontId="21" fillId="9" borderId="1" xfId="1" applyFont="1" applyFill="1" applyBorder="1" applyAlignment="1">
      <alignment horizontal="center" wrapText="1"/>
    </xf>
    <xf numFmtId="0" fontId="24" fillId="9" borderId="1" xfId="0" applyFont="1" applyFill="1" applyBorder="1" applyAlignment="1">
      <alignment horizontal="center"/>
    </xf>
    <xf numFmtId="164" fontId="20" fillId="9" borderId="1" xfId="1" applyFont="1" applyFill="1" applyBorder="1" applyAlignment="1">
      <alignment horizontal="center"/>
    </xf>
    <xf numFmtId="164" fontId="20" fillId="9" borderId="1" xfId="1" applyFont="1" applyFill="1" applyBorder="1" applyAlignment="1">
      <alignment horizontal="center" wrapText="1"/>
    </xf>
    <xf numFmtId="16" fontId="20" fillId="2" borderId="23" xfId="0" applyNumberFormat="1" applyFont="1" applyFill="1" applyBorder="1" applyAlignment="1">
      <alignment horizontal="center"/>
    </xf>
    <xf numFmtId="0" fontId="24" fillId="2" borderId="1" xfId="0" applyFont="1" applyFill="1" applyBorder="1" applyAlignment="1">
      <alignment horizontal="left" wrapText="1"/>
    </xf>
    <xf numFmtId="0" fontId="24" fillId="2" borderId="1" xfId="0" applyFont="1" applyFill="1" applyBorder="1" applyAlignment="1">
      <alignment horizontal="center"/>
    </xf>
    <xf numFmtId="164" fontId="20" fillId="2" borderId="1" xfId="1" applyFont="1" applyFill="1" applyBorder="1" applyAlignment="1">
      <alignment horizontal="center"/>
    </xf>
    <xf numFmtId="164" fontId="20" fillId="2" borderId="1" xfId="1" applyFont="1" applyFill="1" applyBorder="1" applyAlignment="1">
      <alignment horizontal="center" wrapText="1"/>
    </xf>
    <xf numFmtId="4" fontId="20" fillId="2" borderId="1" xfId="1" applyNumberFormat="1" applyFont="1" applyFill="1" applyBorder="1" applyAlignment="1">
      <alignment horizontal="right"/>
    </xf>
    <xf numFmtId="4" fontId="20" fillId="2" borderId="24" xfId="1" applyNumberFormat="1" applyFont="1" applyFill="1" applyBorder="1" applyAlignment="1">
      <alignment horizontal="right"/>
    </xf>
    <xf numFmtId="0" fontId="20" fillId="0" borderId="23" xfId="0" applyFont="1" applyBorder="1" applyAlignment="1">
      <alignment horizontal="center"/>
    </xf>
    <xf numFmtId="0" fontId="24" fillId="0" borderId="1" xfId="0" applyFont="1" applyBorder="1" applyAlignment="1">
      <alignment horizontal="left" wrapText="1"/>
    </xf>
    <xf numFmtId="0" fontId="24" fillId="0" borderId="1" xfId="0" applyFont="1" applyBorder="1" applyAlignment="1">
      <alignment horizontal="center"/>
    </xf>
    <xf numFmtId="164" fontId="20" fillId="0" borderId="1" xfId="1" applyFont="1" applyBorder="1" applyAlignment="1">
      <alignment horizontal="center"/>
    </xf>
    <xf numFmtId="164" fontId="20" fillId="0" borderId="1" xfId="1" applyFont="1" applyBorder="1" applyAlignment="1">
      <alignment horizontal="center" wrapText="1"/>
    </xf>
    <xf numFmtId="4" fontId="20" fillId="0" borderId="1" xfId="1" applyNumberFormat="1" applyFont="1" applyBorder="1" applyAlignment="1">
      <alignment horizontal="right"/>
    </xf>
    <xf numFmtId="4" fontId="20" fillId="0" borderId="24" xfId="1" applyNumberFormat="1" applyFont="1" applyBorder="1" applyAlignment="1">
      <alignment horizontal="right"/>
    </xf>
    <xf numFmtId="16" fontId="20" fillId="0" borderId="23" xfId="0" applyNumberFormat="1" applyFont="1" applyBorder="1" applyAlignment="1">
      <alignment horizontal="center"/>
    </xf>
    <xf numFmtId="16" fontId="21" fillId="0" borderId="23" xfId="0" applyNumberFormat="1" applyFont="1" applyBorder="1" applyAlignment="1">
      <alignment horizontal="center"/>
    </xf>
    <xf numFmtId="0" fontId="25" fillId="0" borderId="1" xfId="0" applyFont="1" applyBorder="1" applyAlignment="1">
      <alignment horizontal="left" wrapText="1"/>
    </xf>
    <xf numFmtId="0" fontId="25" fillId="0" borderId="1" xfId="0" applyFont="1" applyBorder="1" applyAlignment="1">
      <alignment horizontal="center"/>
    </xf>
    <xf numFmtId="16" fontId="21" fillId="2" borderId="23" xfId="0" applyNumberFormat="1" applyFont="1" applyFill="1" applyBorder="1" applyAlignment="1">
      <alignment horizontal="center"/>
    </xf>
    <xf numFmtId="0" fontId="25" fillId="2" borderId="1" xfId="0" applyFont="1" applyFill="1" applyBorder="1" applyAlignment="1">
      <alignment horizontal="center"/>
    </xf>
    <xf numFmtId="164" fontId="21" fillId="2" borderId="1" xfId="1" applyFont="1" applyFill="1" applyBorder="1" applyAlignment="1">
      <alignment horizontal="center"/>
    </xf>
    <xf numFmtId="164" fontId="21" fillId="2" borderId="1" xfId="1" applyFont="1" applyFill="1" applyBorder="1" applyAlignment="1">
      <alignment horizontal="center" wrapText="1"/>
    </xf>
    <xf numFmtId="164" fontId="13" fillId="0" borderId="1" xfId="1" applyFont="1" applyFill="1" applyBorder="1" applyAlignment="1">
      <alignment horizontal="center" wrapText="1"/>
    </xf>
    <xf numFmtId="0" fontId="25" fillId="2" borderId="1" xfId="0" applyFont="1" applyFill="1" applyBorder="1" applyAlignment="1">
      <alignment horizontal="left" wrapText="1"/>
    </xf>
    <xf numFmtId="164" fontId="13" fillId="2" borderId="1" xfId="1" applyFont="1" applyFill="1" applyBorder="1" applyAlignment="1">
      <alignment horizontal="center"/>
    </xf>
    <xf numFmtId="164" fontId="13" fillId="2" borderId="1" xfId="1" applyFont="1" applyFill="1" applyBorder="1" applyAlignment="1">
      <alignment horizontal="center" wrapText="1"/>
    </xf>
    <xf numFmtId="4" fontId="13" fillId="2" borderId="1" xfId="1" applyNumberFormat="1" applyFont="1" applyFill="1" applyBorder="1" applyAlignment="1">
      <alignment horizontal="right"/>
    </xf>
    <xf numFmtId="4" fontId="13" fillId="2" borderId="24" xfId="1" applyNumberFormat="1" applyFont="1" applyFill="1" applyBorder="1" applyAlignment="1">
      <alignment horizontal="right"/>
    </xf>
    <xf numFmtId="4" fontId="13" fillId="2" borderId="1" xfId="1" applyNumberFormat="1" applyFont="1" applyFill="1" applyBorder="1" applyAlignment="1">
      <alignment horizontal="right" wrapText="1"/>
    </xf>
    <xf numFmtId="4" fontId="13" fillId="2" borderId="24" xfId="1" applyNumberFormat="1" applyFont="1" applyFill="1" applyBorder="1" applyAlignment="1">
      <alignment horizontal="right" wrapText="1"/>
    </xf>
    <xf numFmtId="16" fontId="20" fillId="9" borderId="23" xfId="0" applyNumberFormat="1" applyFont="1" applyFill="1" applyBorder="1" applyAlignment="1">
      <alignment horizontal="center"/>
    </xf>
    <xf numFmtId="4" fontId="20" fillId="9" borderId="1" xfId="1" applyNumberFormat="1" applyFont="1" applyFill="1" applyBorder="1" applyAlignment="1">
      <alignment horizontal="right" wrapText="1"/>
    </xf>
    <xf numFmtId="4" fontId="20" fillId="9" borderId="24" xfId="1" applyNumberFormat="1" applyFont="1" applyFill="1" applyBorder="1" applyAlignment="1">
      <alignment horizontal="right" wrapText="1"/>
    </xf>
    <xf numFmtId="164" fontId="4" fillId="0" borderId="1" xfId="1" applyFont="1" applyBorder="1" applyAlignment="1">
      <alignment horizontal="center" wrapText="1"/>
    </xf>
    <xf numFmtId="4" fontId="4" fillId="0" borderId="1" xfId="1" applyNumberFormat="1" applyFont="1" applyBorder="1" applyAlignment="1">
      <alignment horizontal="right"/>
    </xf>
    <xf numFmtId="4" fontId="4" fillId="0" borderId="24" xfId="1" applyNumberFormat="1" applyFont="1" applyBorder="1" applyAlignment="1">
      <alignment horizontal="right"/>
    </xf>
    <xf numFmtId="3" fontId="5" fillId="5" borderId="0" xfId="0" applyNumberFormat="1" applyFont="1" applyFill="1" applyAlignment="1">
      <alignment horizontal="right"/>
    </xf>
    <xf numFmtId="3" fontId="5" fillId="5" borderId="0" xfId="0" applyNumberFormat="1" applyFont="1" applyFill="1"/>
    <xf numFmtId="3" fontId="5" fillId="5" borderId="12" xfId="0" applyNumberFormat="1" applyFont="1" applyFill="1" applyBorder="1"/>
    <xf numFmtId="166" fontId="5" fillId="5" borderId="0" xfId="0" applyNumberFormat="1" applyFont="1" applyFill="1"/>
    <xf numFmtId="3" fontId="5" fillId="5" borderId="16" xfId="0" applyNumberFormat="1" applyFont="1" applyFill="1" applyBorder="1"/>
    <xf numFmtId="4" fontId="5" fillId="5" borderId="0" xfId="0" applyNumberFormat="1" applyFont="1" applyFill="1"/>
    <xf numFmtId="14" fontId="20" fillId="9" borderId="23" xfId="0" applyNumberFormat="1" applyFont="1" applyFill="1" applyBorder="1" applyAlignment="1">
      <alignment horizontal="center"/>
    </xf>
    <xf numFmtId="4" fontId="4" fillId="9" borderId="1" xfId="1" applyNumberFormat="1" applyFont="1" applyFill="1" applyBorder="1" applyAlignment="1">
      <alignment horizontal="right"/>
    </xf>
    <xf numFmtId="4" fontId="4" fillId="9" borderId="24" xfId="1" applyNumberFormat="1" applyFont="1" applyFill="1" applyBorder="1" applyAlignment="1">
      <alignment horizontal="right"/>
    </xf>
    <xf numFmtId="14" fontId="4" fillId="0" borderId="31" xfId="0" applyNumberFormat="1" applyFont="1" applyBorder="1" applyAlignment="1">
      <alignment horizontal="center"/>
    </xf>
    <xf numFmtId="0" fontId="25" fillId="0" borderId="6" xfId="0" applyFont="1" applyBorder="1" applyAlignment="1">
      <alignment horizontal="left" wrapText="1"/>
    </xf>
    <xf numFmtId="0" fontId="10" fillId="0" borderId="6" xfId="0" applyFont="1" applyBorder="1" applyAlignment="1">
      <alignment horizontal="center"/>
    </xf>
    <xf numFmtId="164" fontId="4" fillId="0" borderId="6" xfId="1" applyFont="1" applyBorder="1" applyAlignment="1">
      <alignment horizontal="center" wrapText="1"/>
    </xf>
    <xf numFmtId="4" fontId="4" fillId="0" borderId="6" xfId="1" applyNumberFormat="1" applyFont="1" applyBorder="1" applyAlignment="1">
      <alignment horizontal="right"/>
    </xf>
    <xf numFmtId="4" fontId="4" fillId="0" borderId="32" xfId="1" applyNumberFormat="1" applyFont="1" applyBorder="1" applyAlignment="1">
      <alignment horizontal="right"/>
    </xf>
    <xf numFmtId="0" fontId="5" fillId="5" borderId="54" xfId="1" applyNumberFormat="1" applyFont="1" applyFill="1" applyBorder="1" applyAlignment="1">
      <alignment horizontal="center"/>
    </xf>
    <xf numFmtId="3" fontId="5" fillId="2" borderId="3" xfId="1" applyNumberFormat="1" applyFont="1" applyFill="1" applyBorder="1" applyAlignment="1">
      <alignment horizontal="right"/>
    </xf>
    <xf numFmtId="0" fontId="5" fillId="0" borderId="47" xfId="0" applyFont="1" applyBorder="1" applyAlignment="1">
      <alignment horizontal="center"/>
    </xf>
    <xf numFmtId="0" fontId="5" fillId="0" borderId="0" xfId="0" applyFont="1" applyAlignment="1">
      <alignment horizontal="left" wrapText="1"/>
    </xf>
    <xf numFmtId="0" fontId="5" fillId="0" borderId="0" xfId="0" applyFont="1" applyAlignment="1">
      <alignment horizontal="center" wrapText="1"/>
    </xf>
    <xf numFmtId="164" fontId="5" fillId="0" borderId="0" xfId="1" applyFont="1" applyFill="1" applyBorder="1" applyAlignment="1">
      <alignment horizontal="center"/>
    </xf>
    <xf numFmtId="0" fontId="5" fillId="0" borderId="0" xfId="1" applyNumberFormat="1" applyFont="1" applyFill="1" applyBorder="1" applyAlignment="1">
      <alignment horizontal="center"/>
    </xf>
    <xf numFmtId="4" fontId="5" fillId="0" borderId="0" xfId="1" applyNumberFormat="1" applyFont="1" applyFill="1" applyBorder="1" applyAlignment="1">
      <alignment horizontal="right"/>
    </xf>
    <xf numFmtId="4" fontId="5" fillId="0" borderId="40" xfId="1" applyNumberFormat="1" applyFont="1" applyFill="1" applyBorder="1" applyAlignment="1">
      <alignment horizontal="right"/>
    </xf>
    <xf numFmtId="3" fontId="5" fillId="6" borderId="3" xfId="0" applyNumberFormat="1" applyFont="1" applyFill="1" applyBorder="1" applyAlignment="1">
      <alignment horizontal="right"/>
    </xf>
    <xf numFmtId="3" fontId="5" fillId="6" borderId="2" xfId="0" applyNumberFormat="1" applyFont="1" applyFill="1" applyBorder="1" applyAlignment="1">
      <alignment horizontal="right"/>
    </xf>
    <xf numFmtId="0" fontId="11" fillId="6" borderId="51" xfId="0" applyFont="1" applyFill="1" applyBorder="1" applyAlignment="1">
      <alignment horizontal="center"/>
    </xf>
    <xf numFmtId="164" fontId="5" fillId="6" borderId="51" xfId="1" applyFont="1" applyFill="1" applyBorder="1" applyAlignment="1">
      <alignment horizontal="center"/>
    </xf>
    <xf numFmtId="164" fontId="5" fillId="6" borderId="51" xfId="1" applyFont="1" applyFill="1" applyBorder="1" applyAlignment="1">
      <alignment horizontal="center" wrapText="1"/>
    </xf>
    <xf numFmtId="0" fontId="10" fillId="0" borderId="7" xfId="0" applyFont="1" applyBorder="1" applyAlignment="1">
      <alignment horizontal="left" vertical="top" wrapText="1"/>
    </xf>
    <xf numFmtId="0" fontId="10" fillId="0" borderId="7" xfId="0" applyFont="1" applyBorder="1" applyAlignment="1">
      <alignment horizontal="center"/>
    </xf>
    <xf numFmtId="164" fontId="13" fillId="0" borderId="7" xfId="1" applyFont="1" applyFill="1" applyBorder="1" applyAlignment="1">
      <alignment horizontal="center"/>
    </xf>
    <xf numFmtId="164" fontId="13" fillId="0" borderId="7" xfId="1" applyFont="1" applyBorder="1" applyAlignment="1">
      <alignment horizontal="center" wrapText="1"/>
    </xf>
    <xf numFmtId="0" fontId="5" fillId="2" borderId="47" xfId="0" applyFont="1" applyFill="1" applyBorder="1" applyAlignment="1">
      <alignment horizontal="center"/>
    </xf>
    <xf numFmtId="0" fontId="5" fillId="2" borderId="0" xfId="0" applyFont="1" applyFill="1" applyAlignment="1">
      <alignment horizontal="center" wrapText="1"/>
    </xf>
    <xf numFmtId="0" fontId="5" fillId="2" borderId="0" xfId="1" applyNumberFormat="1" applyFont="1" applyFill="1" applyBorder="1" applyAlignment="1">
      <alignment horizontal="center"/>
    </xf>
    <xf numFmtId="0" fontId="5" fillId="2" borderId="59" xfId="0" applyFont="1" applyFill="1" applyBorder="1" applyAlignment="1">
      <alignment horizontal="center"/>
    </xf>
    <xf numFmtId="0" fontId="5" fillId="2" borderId="38" xfId="0" applyFont="1" applyFill="1" applyBorder="1" applyAlignment="1">
      <alignment horizontal="center" wrapText="1"/>
    </xf>
    <xf numFmtId="164" fontId="5" fillId="2" borderId="38" xfId="1" applyFont="1" applyFill="1" applyBorder="1" applyAlignment="1">
      <alignment horizontal="center"/>
    </xf>
    <xf numFmtId="0" fontId="5" fillId="2" borderId="38" xfId="1" applyNumberFormat="1" applyFont="1" applyFill="1" applyBorder="1" applyAlignment="1">
      <alignment horizontal="center"/>
    </xf>
    <xf numFmtId="4" fontId="5" fillId="2" borderId="38" xfId="1" applyNumberFormat="1" applyFont="1" applyFill="1" applyBorder="1" applyAlignment="1">
      <alignment horizontal="right"/>
    </xf>
    <xf numFmtId="4" fontId="5" fillId="2" borderId="39" xfId="1" applyNumberFormat="1" applyFont="1" applyFill="1" applyBorder="1" applyAlignment="1">
      <alignment horizontal="right"/>
    </xf>
    <xf numFmtId="0" fontId="4" fillId="2" borderId="0" xfId="0" applyFont="1" applyFill="1" applyAlignment="1">
      <alignment horizontal="left"/>
    </xf>
    <xf numFmtId="0" fontId="4" fillId="2" borderId="0" xfId="0" applyFont="1" applyFill="1" applyAlignment="1">
      <alignment horizontal="center"/>
    </xf>
    <xf numFmtId="4" fontId="4" fillId="2" borderId="0" xfId="0" applyNumberFormat="1" applyFont="1" applyFill="1" applyAlignment="1">
      <alignment horizontal="right"/>
    </xf>
    <xf numFmtId="4" fontId="4" fillId="2" borderId="40" xfId="0" applyNumberFormat="1" applyFont="1" applyFill="1" applyBorder="1" applyAlignment="1">
      <alignment horizontal="right"/>
    </xf>
    <xf numFmtId="0" fontId="11" fillId="6" borderId="57" xfId="0" applyFont="1" applyFill="1" applyBorder="1" applyAlignment="1">
      <alignment horizontal="center"/>
    </xf>
    <xf numFmtId="164" fontId="5" fillId="6" borderId="57" xfId="1" applyFont="1" applyFill="1" applyBorder="1" applyAlignment="1">
      <alignment horizontal="center"/>
    </xf>
    <xf numFmtId="164" fontId="5" fillId="6" borderId="57" xfId="1" applyFont="1" applyFill="1" applyBorder="1" applyAlignment="1">
      <alignment horizontal="center" wrapText="1"/>
    </xf>
    <xf numFmtId="4" fontId="5" fillId="6" borderId="57" xfId="1" applyNumberFormat="1" applyFont="1" applyFill="1" applyBorder="1" applyAlignment="1">
      <alignment horizontal="right"/>
    </xf>
    <xf numFmtId="4" fontId="5" fillId="6" borderId="58" xfId="1" applyNumberFormat="1" applyFont="1" applyFill="1" applyBorder="1" applyAlignment="1">
      <alignment horizontal="right"/>
    </xf>
    <xf numFmtId="0" fontId="4" fillId="0" borderId="7" xfId="0" applyFont="1" applyBorder="1"/>
    <xf numFmtId="164" fontId="13" fillId="0" borderId="7" xfId="1" applyFont="1" applyBorder="1" applyAlignment="1">
      <alignment horizontal="center"/>
    </xf>
    <xf numFmtId="4" fontId="13" fillId="0" borderId="7" xfId="1" applyNumberFormat="1" applyFont="1" applyBorder="1"/>
    <xf numFmtId="4" fontId="13" fillId="0" borderId="49" xfId="0" applyNumberFormat="1" applyFont="1" applyBorder="1" applyAlignment="1">
      <alignment horizontal="right" wrapText="1"/>
    </xf>
    <xf numFmtId="3" fontId="4" fillId="6" borderId="4" xfId="1" applyNumberFormat="1" applyFont="1" applyFill="1" applyBorder="1" applyAlignment="1">
      <alignment horizontal="right"/>
    </xf>
    <xf numFmtId="3" fontId="4" fillId="6" borderId="1" xfId="1" applyNumberFormat="1" applyFont="1" applyFill="1" applyBorder="1" applyAlignment="1">
      <alignment horizontal="right"/>
    </xf>
    <xf numFmtId="0" fontId="4" fillId="5" borderId="54" xfId="0" applyFont="1" applyFill="1" applyBorder="1" applyAlignment="1">
      <alignment horizontal="center"/>
    </xf>
    <xf numFmtId="4" fontId="20" fillId="5" borderId="54" xfId="0" applyNumberFormat="1" applyFont="1" applyFill="1" applyBorder="1"/>
    <xf numFmtId="4" fontId="20" fillId="5" borderId="35" xfId="0" applyNumberFormat="1" applyFont="1" applyFill="1" applyBorder="1" applyAlignment="1">
      <alignment horizontal="right" wrapText="1"/>
    </xf>
    <xf numFmtId="4" fontId="4" fillId="0" borderId="40" xfId="0" applyNumberFormat="1" applyFont="1" applyBorder="1"/>
    <xf numFmtId="3" fontId="5" fillId="5" borderId="4" xfId="1" applyNumberFormat="1" applyFont="1" applyFill="1" applyBorder="1" applyAlignment="1">
      <alignment horizontal="right"/>
    </xf>
    <xf numFmtId="3" fontId="5" fillId="5" borderId="1" xfId="1" applyNumberFormat="1" applyFont="1" applyFill="1" applyBorder="1" applyAlignment="1">
      <alignment horizontal="right"/>
    </xf>
    <xf numFmtId="0" fontId="4" fillId="5" borderId="1" xfId="0" applyFont="1" applyFill="1" applyBorder="1"/>
    <xf numFmtId="3" fontId="4" fillId="5" borderId="15" xfId="0" applyNumberFormat="1" applyFont="1" applyFill="1" applyBorder="1"/>
    <xf numFmtId="166" fontId="4" fillId="5" borderId="1" xfId="0" applyNumberFormat="1" applyFont="1" applyFill="1" applyBorder="1"/>
    <xf numFmtId="3" fontId="4" fillId="5" borderId="17" xfId="0" applyNumberFormat="1" applyFont="1" applyFill="1" applyBorder="1"/>
    <xf numFmtId="3" fontId="4" fillId="5" borderId="4" xfId="0" applyNumberFormat="1" applyFont="1" applyFill="1" applyBorder="1"/>
    <xf numFmtId="4" fontId="4" fillId="5" borderId="1" xfId="0" applyNumberFormat="1" applyFont="1" applyFill="1" applyBorder="1"/>
    <xf numFmtId="3" fontId="4" fillId="5" borderId="1" xfId="0" applyNumberFormat="1" applyFont="1" applyFill="1" applyBorder="1"/>
    <xf numFmtId="0" fontId="4" fillId="5" borderId="0" xfId="0" applyFont="1" applyFill="1"/>
    <xf numFmtId="0" fontId="4" fillId="0" borderId="5" xfId="0" applyFont="1" applyBorder="1"/>
    <xf numFmtId="4" fontId="13" fillId="0" borderId="5" xfId="1" applyNumberFormat="1" applyFont="1" applyBorder="1"/>
    <xf numFmtId="4" fontId="13" fillId="0" borderId="43" xfId="1" applyNumberFormat="1" applyFont="1" applyBorder="1" applyAlignment="1">
      <alignment horizontal="right"/>
    </xf>
    <xf numFmtId="3" fontId="5" fillId="2" borderId="0" xfId="1" applyNumberFormat="1" applyFont="1" applyFill="1" applyBorder="1" applyAlignment="1">
      <alignment horizontal="right"/>
    </xf>
    <xf numFmtId="4" fontId="13" fillId="0" borderId="1" xfId="1" applyNumberFormat="1" applyFont="1" applyBorder="1"/>
    <xf numFmtId="4" fontId="13" fillId="0" borderId="6" xfId="1" applyNumberFormat="1" applyFont="1" applyBorder="1"/>
    <xf numFmtId="4" fontId="20" fillId="5" borderId="35" xfId="0" applyNumberFormat="1" applyFont="1" applyFill="1" applyBorder="1"/>
    <xf numFmtId="4" fontId="20" fillId="5" borderId="44" xfId="0" applyNumberFormat="1" applyFont="1" applyFill="1" applyBorder="1"/>
    <xf numFmtId="4" fontId="13" fillId="0" borderId="5" xfId="1" applyNumberFormat="1" applyFont="1" applyBorder="1" applyAlignment="1"/>
    <xf numFmtId="4" fontId="13" fillId="0" borderId="43" xfId="1" applyNumberFormat="1" applyFont="1" applyBorder="1" applyAlignment="1"/>
    <xf numFmtId="3" fontId="11" fillId="0" borderId="17" xfId="0" applyNumberFormat="1" applyFont="1" applyBorder="1"/>
    <xf numFmtId="4" fontId="4" fillId="0" borderId="6" xfId="1" applyNumberFormat="1" applyFont="1" applyBorder="1" applyAlignment="1"/>
    <xf numFmtId="4" fontId="4" fillId="0" borderId="32" xfId="1" applyNumberFormat="1" applyFont="1" applyBorder="1" applyAlignment="1"/>
    <xf numFmtId="0" fontId="20" fillId="5" borderId="34" xfId="0" applyFont="1" applyFill="1" applyBorder="1" applyAlignment="1">
      <alignment horizontal="center"/>
    </xf>
    <xf numFmtId="0" fontId="20" fillId="5" borderId="54" xfId="0" applyFont="1" applyFill="1" applyBorder="1" applyAlignment="1">
      <alignment horizontal="center"/>
    </xf>
    <xf numFmtId="164" fontId="20" fillId="5" borderId="54" xfId="1" applyFont="1" applyFill="1" applyBorder="1" applyAlignment="1">
      <alignment horizontal="center"/>
    </xf>
    <xf numFmtId="4" fontId="20" fillId="5" borderId="54" xfId="1" applyNumberFormat="1" applyFont="1" applyFill="1" applyBorder="1" applyAlignment="1"/>
    <xf numFmtId="4" fontId="20" fillId="5" borderId="35" xfId="1" applyNumberFormat="1" applyFont="1" applyFill="1" applyBorder="1" applyAlignment="1"/>
    <xf numFmtId="164" fontId="4" fillId="0" borderId="0" xfId="1" applyFont="1" applyBorder="1" applyAlignment="1">
      <alignment horizontal="center"/>
    </xf>
    <xf numFmtId="4" fontId="4" fillId="0" borderId="0" xfId="1" applyNumberFormat="1" applyFont="1" applyBorder="1" applyAlignment="1"/>
    <xf numFmtId="4" fontId="4" fillId="0" borderId="40" xfId="1" applyNumberFormat="1" applyFont="1" applyBorder="1" applyAlignment="1"/>
    <xf numFmtId="4" fontId="13" fillId="0" borderId="49" xfId="1" applyNumberFormat="1" applyFont="1" applyBorder="1" applyAlignment="1"/>
    <xf numFmtId="0" fontId="20" fillId="9" borderId="5" xfId="0" applyFont="1" applyFill="1" applyBorder="1"/>
    <xf numFmtId="0" fontId="4" fillId="9" borderId="5" xfId="0" applyFont="1" applyFill="1" applyBorder="1" applyAlignment="1">
      <alignment horizontal="center"/>
    </xf>
    <xf numFmtId="164" fontId="4" fillId="9" borderId="5" xfId="1" applyFont="1" applyFill="1" applyBorder="1" applyAlignment="1">
      <alignment horizontal="center"/>
    </xf>
    <xf numFmtId="4" fontId="20" fillId="9" borderId="5" xfId="1" applyNumberFormat="1" applyFont="1" applyFill="1" applyBorder="1" applyAlignment="1"/>
    <xf numFmtId="4" fontId="20" fillId="9" borderId="43" xfId="1" applyNumberFormat="1" applyFont="1" applyFill="1" applyBorder="1" applyAlignment="1"/>
    <xf numFmtId="0" fontId="25" fillId="14" borderId="1" xfId="0" applyFont="1" applyFill="1" applyBorder="1" applyAlignment="1">
      <alignment horizontal="left" wrapText="1"/>
    </xf>
    <xf numFmtId="4" fontId="13" fillId="0" borderId="1" xfId="1" applyNumberFormat="1" applyFont="1" applyBorder="1" applyAlignment="1"/>
    <xf numFmtId="4" fontId="13" fillId="0" borderId="24" xfId="1" applyNumberFormat="1" applyFont="1" applyBorder="1" applyAlignment="1"/>
    <xf numFmtId="0" fontId="11" fillId="15" borderId="1" xfId="0" applyFont="1" applyFill="1" applyBorder="1" applyAlignment="1">
      <alignment horizontal="left" wrapText="1"/>
    </xf>
    <xf numFmtId="0" fontId="4" fillId="9" borderId="1" xfId="0" applyFont="1" applyFill="1" applyBorder="1" applyAlignment="1">
      <alignment horizontal="center"/>
    </xf>
    <xf numFmtId="4" fontId="20" fillId="9" borderId="1" xfId="1" applyNumberFormat="1" applyFont="1" applyFill="1" applyBorder="1" applyAlignment="1"/>
    <xf numFmtId="4" fontId="20" fillId="9" borderId="24" xfId="1" applyNumberFormat="1" applyFont="1" applyFill="1" applyBorder="1" applyAlignment="1"/>
    <xf numFmtId="0" fontId="4" fillId="2" borderId="23" xfId="0" applyFont="1" applyFill="1" applyBorder="1" applyAlignment="1">
      <alignment horizontal="center"/>
    </xf>
    <xf numFmtId="0" fontId="25" fillId="14" borderId="1" xfId="0" applyFont="1" applyFill="1" applyBorder="1" applyAlignment="1">
      <alignment horizontal="left" vertical="top" wrapText="1"/>
    </xf>
    <xf numFmtId="0" fontId="4" fillId="2" borderId="1" xfId="0" applyFont="1" applyFill="1" applyBorder="1" applyAlignment="1">
      <alignment horizontal="center"/>
    </xf>
    <xf numFmtId="0" fontId="24" fillId="15" borderId="1" xfId="0" applyFont="1" applyFill="1" applyBorder="1" applyAlignment="1">
      <alignment horizontal="left" wrapText="1"/>
    </xf>
    <xf numFmtId="0" fontId="20" fillId="9" borderId="1" xfId="0" applyFont="1" applyFill="1" applyBorder="1" applyAlignment="1">
      <alignment horizontal="center"/>
    </xf>
    <xf numFmtId="0" fontId="21" fillId="2" borderId="23" xfId="0" applyFont="1" applyFill="1" applyBorder="1" applyAlignment="1">
      <alignment horizontal="center"/>
    </xf>
    <xf numFmtId="0" fontId="21" fillId="2" borderId="1" xfId="0" applyFont="1" applyFill="1" applyBorder="1" applyAlignment="1">
      <alignment horizontal="center"/>
    </xf>
    <xf numFmtId="4" fontId="13" fillId="2" borderId="1" xfId="1" applyNumberFormat="1" applyFont="1" applyFill="1" applyBorder="1" applyAlignment="1"/>
    <xf numFmtId="4" fontId="13" fillId="2" borderId="24" xfId="1" applyNumberFormat="1" applyFont="1" applyFill="1" applyBorder="1" applyAlignment="1"/>
    <xf numFmtId="0" fontId="24" fillId="14" borderId="1" xfId="0" applyFont="1" applyFill="1" applyBorder="1" applyAlignment="1">
      <alignment horizontal="left" vertical="top" wrapText="1"/>
    </xf>
    <xf numFmtId="0" fontId="21" fillId="9" borderId="1" xfId="0" applyFont="1" applyFill="1" applyBorder="1" applyAlignment="1">
      <alignment horizontal="center"/>
    </xf>
    <xf numFmtId="0" fontId="25" fillId="14" borderId="1" xfId="0" applyFont="1" applyFill="1" applyBorder="1" applyAlignment="1">
      <alignment horizontal="left"/>
    </xf>
    <xf numFmtId="0" fontId="26" fillId="16" borderId="1" xfId="0" applyFont="1" applyFill="1" applyBorder="1" applyAlignment="1">
      <alignment horizontal="left" wrapText="1"/>
    </xf>
    <xf numFmtId="0" fontId="27" fillId="14" borderId="1" xfId="0" applyFont="1" applyFill="1" applyBorder="1"/>
    <xf numFmtId="0" fontId="24" fillId="15" borderId="1" xfId="0" applyFont="1" applyFill="1" applyBorder="1"/>
    <xf numFmtId="164" fontId="13" fillId="9" borderId="1" xfId="1" applyFont="1" applyFill="1" applyBorder="1" applyAlignment="1">
      <alignment horizontal="center"/>
    </xf>
    <xf numFmtId="16" fontId="20" fillId="2" borderId="31" xfId="0" applyNumberFormat="1" applyFont="1" applyFill="1" applyBorder="1" applyAlignment="1">
      <alignment horizontal="center"/>
    </xf>
    <xf numFmtId="0" fontId="25" fillId="14" borderId="6" xfId="0" applyFont="1" applyFill="1" applyBorder="1" applyAlignment="1">
      <alignment horizontal="left" vertical="top" wrapText="1"/>
    </xf>
    <xf numFmtId="0" fontId="21" fillId="2" borderId="6" xfId="0" applyFont="1" applyFill="1" applyBorder="1" applyAlignment="1">
      <alignment horizontal="center"/>
    </xf>
    <xf numFmtId="164" fontId="13" fillId="2" borderId="6" xfId="1" applyFont="1" applyFill="1" applyBorder="1" applyAlignment="1">
      <alignment horizontal="center"/>
    </xf>
    <xf numFmtId="4" fontId="13" fillId="2" borderId="6" xfId="1" applyNumberFormat="1" applyFont="1" applyFill="1" applyBorder="1" applyAlignment="1"/>
    <xf numFmtId="4" fontId="13" fillId="2" borderId="32" xfId="1" applyNumberFormat="1" applyFont="1" applyFill="1" applyBorder="1" applyAlignment="1"/>
    <xf numFmtId="3" fontId="5" fillId="6" borderId="4" xfId="1" applyNumberFormat="1" applyFont="1" applyFill="1" applyBorder="1" applyAlignment="1">
      <alignment horizontal="right"/>
    </xf>
    <xf numFmtId="3" fontId="5" fillId="6" borderId="1" xfId="1" applyNumberFormat="1" applyFont="1" applyFill="1" applyBorder="1" applyAlignment="1">
      <alignment horizontal="right"/>
    </xf>
    <xf numFmtId="3" fontId="5" fillId="5" borderId="4" xfId="0" applyNumberFormat="1" applyFont="1" applyFill="1" applyBorder="1" applyAlignment="1">
      <alignment horizontal="right" wrapText="1"/>
    </xf>
    <xf numFmtId="3" fontId="5" fillId="5" borderId="1" xfId="0" applyNumberFormat="1" applyFont="1" applyFill="1" applyBorder="1" applyAlignment="1">
      <alignment horizontal="right" wrapText="1"/>
    </xf>
    <xf numFmtId="3" fontId="5" fillId="0" borderId="4" xfId="1" applyNumberFormat="1" applyFont="1" applyFill="1" applyBorder="1" applyAlignment="1">
      <alignment horizontal="right" wrapText="1"/>
    </xf>
    <xf numFmtId="3" fontId="5" fillId="0" borderId="1" xfId="1" applyNumberFormat="1" applyFont="1" applyFill="1" applyBorder="1" applyAlignment="1">
      <alignment horizontal="right" wrapText="1"/>
    </xf>
    <xf numFmtId="3" fontId="5" fillId="7" borderId="1" xfId="1" applyNumberFormat="1" applyFont="1" applyFill="1" applyBorder="1" applyAlignment="1">
      <alignment horizontal="right" wrapText="1"/>
    </xf>
    <xf numFmtId="3" fontId="19" fillId="0" borderId="15" xfId="0" applyNumberFormat="1" applyFont="1" applyBorder="1"/>
    <xf numFmtId="3" fontId="4" fillId="0" borderId="4" xfId="1" applyNumberFormat="1" applyFont="1" applyFill="1" applyBorder="1" applyAlignment="1">
      <alignment horizontal="right" wrapText="1"/>
    </xf>
    <xf numFmtId="3" fontId="4" fillId="0" borderId="1" xfId="1" applyNumberFormat="1" applyFont="1" applyFill="1" applyBorder="1" applyAlignment="1">
      <alignment horizontal="right" wrapText="1"/>
    </xf>
    <xf numFmtId="3" fontId="4" fillId="7" borderId="1" xfId="1" applyNumberFormat="1" applyFont="1" applyFill="1" applyBorder="1" applyAlignment="1">
      <alignment horizontal="right" wrapText="1"/>
    </xf>
    <xf numFmtId="3" fontId="4" fillId="0" borderId="0" xfId="0" applyNumberFormat="1" applyFont="1" applyAlignment="1">
      <alignment horizontal="right"/>
    </xf>
    <xf numFmtId="3" fontId="4" fillId="0" borderId="0" xfId="0" applyNumberFormat="1" applyFont="1"/>
    <xf numFmtId="3" fontId="4" fillId="0" borderId="12" xfId="0" applyNumberFormat="1" applyFont="1" applyBorder="1"/>
    <xf numFmtId="166" fontId="4" fillId="0" borderId="0" xfId="0" applyNumberFormat="1" applyFont="1"/>
    <xf numFmtId="3" fontId="5" fillId="6" borderId="4" xfId="0" applyNumberFormat="1" applyFont="1" applyFill="1" applyBorder="1" applyAlignment="1">
      <alignment horizontal="right" wrapText="1"/>
    </xf>
    <xf numFmtId="3" fontId="5" fillId="6" borderId="1" xfId="0" applyNumberFormat="1" applyFont="1" applyFill="1" applyBorder="1" applyAlignment="1">
      <alignment horizontal="right" wrapText="1"/>
    </xf>
    <xf numFmtId="3" fontId="4" fillId="0" borderId="2" xfId="1" applyNumberFormat="1" applyFont="1" applyFill="1" applyBorder="1" applyAlignment="1">
      <alignment horizontal="right" wrapText="1"/>
    </xf>
    <xf numFmtId="3" fontId="5" fillId="5" borderId="4" xfId="1" applyNumberFormat="1" applyFont="1" applyFill="1" applyBorder="1" applyAlignment="1">
      <alignment horizontal="right" wrapText="1"/>
    </xf>
    <xf numFmtId="3" fontId="5" fillId="5" borderId="1" xfId="1" applyNumberFormat="1" applyFont="1" applyFill="1" applyBorder="1" applyAlignment="1">
      <alignment horizontal="right" wrapText="1"/>
    </xf>
    <xf numFmtId="3" fontId="5" fillId="2" borderId="0" xfId="1" applyNumberFormat="1" applyFont="1" applyFill="1" applyBorder="1" applyAlignment="1">
      <alignment horizontal="right" wrapText="1"/>
    </xf>
    <xf numFmtId="3" fontId="5" fillId="0" borderId="0" xfId="1" applyNumberFormat="1" applyFont="1" applyFill="1" applyBorder="1" applyAlignment="1">
      <alignment horizontal="right"/>
    </xf>
    <xf numFmtId="3" fontId="5" fillId="0" borderId="0" xfId="0" applyNumberFormat="1" applyFont="1" applyAlignment="1">
      <alignment horizontal="right"/>
    </xf>
    <xf numFmtId="3" fontId="5" fillId="0" borderId="0" xfId="0" applyNumberFormat="1" applyFont="1"/>
    <xf numFmtId="3" fontId="5" fillId="0" borderId="12" xfId="0" applyNumberFormat="1" applyFont="1" applyBorder="1"/>
    <xf numFmtId="166" fontId="5" fillId="0" borderId="0" xfId="0" applyNumberFormat="1" applyFont="1"/>
    <xf numFmtId="3" fontId="5" fillId="0" borderId="16" xfId="0" applyNumberFormat="1" applyFont="1" applyBorder="1"/>
    <xf numFmtId="3" fontId="5" fillId="0" borderId="2" xfId="0" applyNumberFormat="1" applyFont="1" applyBorder="1"/>
    <xf numFmtId="0" fontId="4" fillId="2" borderId="12" xfId="0" applyFont="1" applyFill="1" applyBorder="1"/>
    <xf numFmtId="0" fontId="4" fillId="2" borderId="16" xfId="0" applyFont="1" applyFill="1" applyBorder="1"/>
    <xf numFmtId="3" fontId="5" fillId="8" borderId="0" xfId="0" applyNumberFormat="1" applyFont="1" applyFill="1" applyAlignment="1">
      <alignment horizontal="right"/>
    </xf>
    <xf numFmtId="3" fontId="5" fillId="8" borderId="2" xfId="0" applyNumberFormat="1" applyFont="1" applyFill="1" applyBorder="1" applyAlignment="1">
      <alignment horizontal="right"/>
    </xf>
    <xf numFmtId="164" fontId="4" fillId="0" borderId="0" xfId="1" applyFont="1" applyBorder="1" applyAlignment="1"/>
    <xf numFmtId="16" fontId="5" fillId="2" borderId="23" xfId="0" applyNumberFormat="1" applyFont="1" applyFill="1" applyBorder="1" applyAlignment="1">
      <alignment horizontal="center"/>
    </xf>
    <xf numFmtId="0" fontId="4" fillId="0" borderId="20" xfId="0" applyFont="1" applyBorder="1"/>
    <xf numFmtId="0" fontId="28" fillId="0" borderId="0" xfId="0" applyFont="1"/>
    <xf numFmtId="0" fontId="2" fillId="0" borderId="0" xfId="0" applyFont="1" applyAlignment="1">
      <alignment horizontal="left"/>
    </xf>
    <xf numFmtId="0" fontId="2" fillId="0" borderId="0" xfId="0" applyFont="1"/>
    <xf numFmtId="0" fontId="28" fillId="0" borderId="0" xfId="0" applyFont="1" applyAlignment="1">
      <alignment horizontal="left"/>
    </xf>
    <xf numFmtId="0" fontId="2" fillId="0" borderId="0" xfId="0" applyFont="1" applyAlignment="1">
      <alignment horizontal="center" vertical="center"/>
    </xf>
    <xf numFmtId="0" fontId="28" fillId="0" borderId="0" xfId="0" applyFont="1" applyAlignment="1">
      <alignment horizontal="center"/>
    </xf>
    <xf numFmtId="0" fontId="28" fillId="0" borderId="21" xfId="0" applyFont="1" applyBorder="1" applyAlignment="1">
      <alignment horizontal="center"/>
    </xf>
    <xf numFmtId="0" fontId="28" fillId="0" borderId="22" xfId="0" applyFont="1" applyBorder="1" applyAlignment="1">
      <alignment horizontal="center"/>
    </xf>
    <xf numFmtId="0" fontId="28" fillId="0" borderId="28" xfId="0" applyFont="1" applyBorder="1" applyAlignment="1">
      <alignment horizontal="center"/>
    </xf>
    <xf numFmtId="0" fontId="28" fillId="0" borderId="0" xfId="0" applyFont="1" applyAlignment="1">
      <alignment wrapText="1"/>
    </xf>
    <xf numFmtId="0" fontId="31" fillId="0" borderId="1" xfId="0" applyFont="1" applyBorder="1" applyAlignment="1">
      <alignment wrapText="1"/>
    </xf>
    <xf numFmtId="0" fontId="31" fillId="0" borderId="1" xfId="0" applyFont="1" applyBorder="1"/>
    <xf numFmtId="0" fontId="31" fillId="0" borderId="26" xfId="0" applyFont="1" applyBorder="1" applyAlignment="1">
      <alignment wrapText="1"/>
    </xf>
    <xf numFmtId="4" fontId="21" fillId="0" borderId="54" xfId="1" applyNumberFormat="1" applyFont="1" applyFill="1" applyBorder="1" applyAlignment="1"/>
    <xf numFmtId="0" fontId="31" fillId="2" borderId="23" xfId="0" applyFont="1" applyFill="1" applyBorder="1" applyAlignment="1">
      <alignment horizontal="center" wrapText="1"/>
    </xf>
    <xf numFmtId="0" fontId="31" fillId="2" borderId="23" xfId="0" applyFont="1" applyFill="1" applyBorder="1" applyAlignment="1">
      <alignment horizontal="center"/>
    </xf>
    <xf numFmtId="0" fontId="31" fillId="2" borderId="25" xfId="0" applyFont="1" applyFill="1" applyBorder="1" applyAlignment="1">
      <alignment horizontal="center"/>
    </xf>
    <xf numFmtId="164" fontId="31" fillId="2" borderId="24" xfId="1" applyFont="1" applyFill="1" applyBorder="1"/>
    <xf numFmtId="164" fontId="31" fillId="2" borderId="27" xfId="1" applyFont="1" applyFill="1" applyBorder="1"/>
    <xf numFmtId="0" fontId="32" fillId="0" borderId="0" xfId="0" applyFont="1" applyAlignment="1">
      <alignment horizontal="center" wrapText="1"/>
    </xf>
    <xf numFmtId="0" fontId="6" fillId="5" borderId="21"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5"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6" xfId="0" applyFont="1" applyFill="1" applyBorder="1" applyAlignment="1">
      <alignment horizontal="center" vertical="center"/>
    </xf>
    <xf numFmtId="0" fontId="6" fillId="5" borderId="1" xfId="0" applyFont="1" applyFill="1" applyBorder="1" applyAlignment="1">
      <alignment horizontal="center" wrapText="1"/>
    </xf>
    <xf numFmtId="0" fontId="6" fillId="5" borderId="26" xfId="0" applyFont="1" applyFill="1" applyBorder="1" applyAlignment="1">
      <alignment horizontal="center" wrapText="1"/>
    </xf>
    <xf numFmtId="4" fontId="6" fillId="5" borderId="1" xfId="0" applyNumberFormat="1" applyFont="1" applyFill="1" applyBorder="1" applyAlignment="1">
      <alignment horizontal="center" wrapText="1"/>
    </xf>
    <xf numFmtId="4" fontId="6" fillId="5" borderId="26" xfId="0" applyNumberFormat="1" applyFont="1" applyFill="1" applyBorder="1" applyAlignment="1">
      <alignment horizontal="center" wrapText="1"/>
    </xf>
    <xf numFmtId="4" fontId="6" fillId="5" borderId="24" xfId="0" applyNumberFormat="1" applyFont="1" applyFill="1" applyBorder="1" applyAlignment="1">
      <alignment horizontal="center" wrapText="1"/>
    </xf>
    <xf numFmtId="4" fontId="6" fillId="5" borderId="27" xfId="0" applyNumberFormat="1" applyFont="1" applyFill="1" applyBorder="1" applyAlignment="1">
      <alignment horizontal="center" wrapText="1"/>
    </xf>
    <xf numFmtId="0" fontId="6" fillId="5" borderId="36"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4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10" borderId="1" xfId="0" applyFont="1" applyFill="1" applyBorder="1" applyAlignment="1">
      <alignment horizontal="center"/>
    </xf>
    <xf numFmtId="0" fontId="5" fillId="6" borderId="50" xfId="0" applyFont="1" applyFill="1" applyBorder="1" applyAlignment="1">
      <alignment horizontal="left"/>
    </xf>
    <xf numFmtId="0" fontId="5" fillId="6" borderId="51" xfId="0" applyFont="1" applyFill="1" applyBorder="1" applyAlignment="1">
      <alignment horizontal="left"/>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4" fillId="11" borderId="1" xfId="0" applyFont="1" applyFill="1" applyBorder="1" applyAlignment="1">
      <alignment horizontal="center"/>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4" fillId="10" borderId="2" xfId="0" applyFont="1" applyFill="1" applyBorder="1" applyAlignment="1">
      <alignment horizontal="center"/>
    </xf>
    <xf numFmtId="0" fontId="4" fillId="11" borderId="18" xfId="0" applyFont="1" applyFill="1" applyBorder="1" applyAlignment="1">
      <alignment horizontal="center"/>
    </xf>
    <xf numFmtId="0" fontId="6" fillId="9" borderId="13"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9" fillId="5" borderId="28" xfId="0" applyFont="1" applyFill="1" applyBorder="1" applyAlignment="1">
      <alignment horizontal="center" wrapText="1"/>
    </xf>
    <xf numFmtId="0" fontId="30" fillId="5" borderId="24" xfId="0" applyFont="1" applyFill="1" applyBorder="1" applyAlignment="1">
      <alignment horizontal="center" wrapText="1"/>
    </xf>
    <xf numFmtId="0" fontId="30" fillId="5" borderId="27" xfId="0" applyFont="1" applyFill="1" applyBorder="1" applyAlignment="1">
      <alignment horizontal="center" wrapText="1"/>
    </xf>
    <xf numFmtId="0" fontId="2" fillId="5" borderId="34" xfId="0" applyFont="1" applyFill="1" applyBorder="1" applyAlignment="1">
      <alignment horizontal="left" wrapText="1"/>
    </xf>
    <xf numFmtId="0" fontId="28" fillId="5" borderId="35" xfId="0" applyFont="1" applyFill="1" applyBorder="1" applyAlignment="1">
      <alignment horizontal="left" wrapText="1"/>
    </xf>
    <xf numFmtId="0" fontId="29" fillId="5" borderId="22" xfId="0" applyFont="1" applyFill="1" applyBorder="1" applyAlignment="1">
      <alignment horizontal="center"/>
    </xf>
    <xf numFmtId="0" fontId="29" fillId="5" borderId="1" xfId="0" applyFont="1" applyFill="1" applyBorder="1" applyAlignment="1">
      <alignment horizontal="center"/>
    </xf>
    <xf numFmtId="0" fontId="29" fillId="5" borderId="26" xfId="0" applyFont="1" applyFill="1" applyBorder="1" applyAlignment="1">
      <alignment horizontal="center"/>
    </xf>
    <xf numFmtId="0" fontId="29" fillId="5" borderId="21" xfId="0" applyFont="1" applyFill="1" applyBorder="1" applyAlignment="1">
      <alignment horizontal="center"/>
    </xf>
    <xf numFmtId="0" fontId="29" fillId="5" borderId="23" xfId="0" applyFont="1" applyFill="1" applyBorder="1" applyAlignment="1">
      <alignment horizontal="center"/>
    </xf>
    <xf numFmtId="0" fontId="29" fillId="5" borderId="25" xfId="0" applyFont="1" applyFill="1" applyBorder="1" applyAlignment="1">
      <alignment horizontal="center"/>
    </xf>
  </cellXfs>
  <cellStyles count="3">
    <cellStyle name="Normalno" xfId="0" builtinId="0"/>
    <cellStyle name="Postotak" xfId="2" builtinId="5"/>
    <cellStyle name="Zarez" xfId="1" builtinId="3"/>
  </cellStyles>
  <dxfs count="0"/>
  <tableStyles count="0" defaultTableStyle="TableStyleMedium2" defaultPivotStyle="PivotStyleLight16"/>
  <colors>
    <mruColors>
      <color rgb="FFFFCCFF"/>
      <color rgb="FFFFCCCC"/>
      <color rgb="FFFFFF99"/>
      <color rgb="FFFF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avne nabavke JP Ilidza" id="{1F93161A-5375-44E1-8304-74780A03237E}" userId="b1671785ae8d63de" providerId="Windows Live"/>
</personList>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8" dT="2023-10-24T13:07:27.05" personId="{1F93161A-5375-44E1-8304-74780A03237E}" id="{5E06375E-BB67-4505-A5C5-3BEFE801FACC}">
    <text>Nije dostavljena faktura na knjiženje</text>
  </threadedComment>
  <threadedComment ref="AI41" dT="2023-10-03T12:09:51.52" personId="{1F93161A-5375-44E1-8304-74780A03237E}" id="{A2578382-17A3-4846-830E-405954713834}">
    <text>Prevoz kamionom do 10 km=60x15=900 KM
Rad kamiona sa grajfom=20x100=2.000 KM</text>
  </threadedComment>
  <threadedComment ref="Z468" dT="2023-10-03T10:26:21.21" personId="{1F93161A-5375-44E1-8304-74780A03237E}" id="{2F2CA8C2-ED62-4DBD-85E7-276DD58D410A}">
    <text>580,33 KM
Bunica-2 mosta=1,82x580=1.055,6 KM
Sanacija dijela=2,7x580=1.566 KM</text>
  </threadedComment>
  <threadedComment ref="B489" dT="2023-09-04T09:24:04.20" personId="{1F93161A-5375-44E1-8304-74780A03237E}" id="{0DAA33D3-1C07-4962-B563-94F67D98BADD}">
    <text xml:space="preserve">VRTIĆ RADOST 45						  8,350.00 
STOJČEVAC 46						  4,512.00 
PLATO DOM KULTURE HRASNICA 47						  4,527.50 
UKLANJANJE NIŠA 48						  530.00 
IZGRADNJA LIFTA S. KOLONIJA 49						  8,379.54 
UKLANJANJE NIŠA 67						  2,650.00 
IZRADA INOX TABLE 68						  1,450.00 
IZRADA ELAB. 69						  5,450.00 
MOST BUNICA 70						  317.08 
DEMONTAŽA DIJELA OGRADE 72						  464.24 
						  1,095.00 
						  5,956.00 
UKLANJANJE NIŠA K. HEGEDUŠIĆA 110						  530.00 
POPRAVKA VOD. CIJEVI 111						  180.00 
ZAMJENA POZICIJA KLUPA 112						  1,851.50 
VELIKI PARK SANACIJA POSTOJEĆE KAN. 113						  759.79 
hidroizolaterski radovi dom zdravlja 114						  5,280.00 
UKLANJANJE NIŠA 132						  5,300.00 
FAK 133						  3,216.00 
BIJENJE SAKSIJA 134						  4,571.20 
HORTIKULTURALNO UREĐENJE SRC 135						  5,756.10 
FAKT 136						  3,000.00 
POSTAVLAJNJE TABLI 137						  240.00 </text>
  </threadedComment>
  <threadedComment ref="X668" dT="2023-10-03T09:32:54.17" personId="{1F93161A-5375-44E1-8304-74780A03237E}" id="{9EAAD90A-8D3F-4B07-8DE4-AE2CFA5CBF8D}">
    <text>Vrtić Radost=8.350 KM
Stojčevac=4.512 KM
Plato ispred Doma k. u Hrasnici=4.527 KM
Uklanjanje niša za kont. U ul. Nikole Š.=530 KM
Izgradnja lifta u ul. Ferhat paše S.43= 8.379,54 KM</text>
  </threadedComment>
  <threadedComment ref="Z668" dT="2023-10-03T10:19:13.23" personId="{1F93161A-5375-44E1-8304-74780A03237E}" id="{37DE2400-57DD-43CD-A2ED-9582532490A0}">
    <text>Uklanjanje niša za kont. U ul. Begluk i Zdenka Markulja = 5x530= 2.650 KM
Izrada inox table=1x1.450 = 1.450 KM
izrada elaborata=1x5.450=5.450 KM
Pješački mostovi na potoku Bunica (2 mosta)=317,08 KM
Sanacija = 464,24 KM</text>
  </threadedComment>
  <threadedComment ref="AD668" dT="2023-10-03T10:42:43.27" personId="{1F93161A-5375-44E1-8304-74780A03237E}" id="{6942BA3B-F673-48C6-8CB9-5F795C670305}">
    <text>Postavljanje jarbola i zastava=1.095 KM
Plato ispred D. Kulture u Hrasnici=5.956 KM</text>
  </threadedComment>
  <threadedComment ref="AF668" dT="2023-10-03T11:38:50.11" personId="{1F93161A-5375-44E1-8304-74780A03237E}" id="{A4E24F90-88B6-4A1E-AFAD-C0B0DF5E1866}">
    <text>Uklanjanje niše za kont. U ul. Krste Hegedušića=1x530= 530 KM
Popravka vodovodne cijevi, Buhotina 1=1x180 KM
SRC Park željeznica (zamjena pozicija klupa) = 1.851,5 KM
Veliki park-Kosturnica (sanacija kanalizacije) =759,79
DZ Ilidža (radovi na krovu)=5.280 KM
Izvedbeni projekat=3.000 KM</text>
  </threadedComment>
  <threadedComment ref="AI668" dT="2023-10-03T12:17:49.77" personId="{1F93161A-5375-44E1-8304-74780A03237E}" id="{4C22E57E-0DBA-4C74-BC60-6DF8689D5CE7}">
    <text>Uklanjanje niša za kont.=10x530=5.300 KM
Razni radovi=3.216 KM
Bojenje beton.saksija=4.571 KM
Hortikulturalno uređenje SRC Emir B.Č. =5.756,1 KM
Postavljanje tabli=240 KM</text>
  </threadedComment>
  <threadedComment ref="AM668" dT="2023-10-03T13:02:50.59" personId="{1F93161A-5375-44E1-8304-74780A03237E}" id="{CD22EE7C-9FFB-4717-A481-D79590433815}">
    <text>Uklanjanje niše za kont. =9x530=4.770 KM
Održavanje SRC Emir B.Č.=11.966 KM</text>
  </threadedComment>
  <threadedComment ref="AP668" dT="2023-10-10T13:05:32.66" personId="{1F93161A-5375-44E1-8304-74780A03237E}" id="{906DF3CC-17C9-4A23-914B-DA5EDF5DADB2}">
    <text>Održavanje src parka E.B.Č.=11.965,81</text>
  </threadedComment>
  <threadedComment ref="Q686" dT="2023-09-29T08:12:54.78" personId="{1F93161A-5375-44E1-8304-74780A03237E}" id="{742890C1-1745-4041-B37A-7126964BF845}">
    <text>99,2x190 = 18.848 KM
Ručno i mašinsko štemanje betonskih površina sa uklanjanjem građevinskog šuta te odvozom na deponiju. Ukupna površina platoa je 248 m (kvadratnih) , a prosječna visina betonskih površina iznosi 0,4 m. U cijenu uračunato ograđivanje površine na kojoj se izvode radovi, te zaštita površina koje mogu biti izložene oštećenju prilikom izvođenja radova</text>
  </threadedComment>
  <threadedComment ref="T686" dT="2023-09-29T12:52:40.50" personId="{1F93161A-5375-44E1-8304-74780A03237E}" id="{40216922-097C-4029-BFED-00BB6C73527D}">
    <text>1x1.200=1.200 KM
Urušavanje devastiranog objekta i čišćenje okolnog terena u ul. Igmanska cesta
1x3.200 = 3.200 KM
Uklanjanje izgrađene drvene platforme u ul. Velika aleja br.21, Ilidža</text>
  </threadedComment>
  <threadedComment ref="AC686" dT="2023-09-29T12:56:00.35" personId="{1F93161A-5375-44E1-8304-74780A03237E}" id="{3F35F804-AB0D-47C2-AD81-EE7B571EF15B}">
    <text>Zimska iluminacija-dekoracija rasvjete, montaža, održavanje i demontaža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1836C-95D8-4AA1-86D3-BD9E6C5F2434}">
  <sheetPr>
    <tabColor rgb="FF0070C0"/>
    <pageSetUpPr fitToPage="1"/>
  </sheetPr>
  <dimension ref="A2:BQ756"/>
  <sheetViews>
    <sheetView tabSelected="1" view="pageBreakPreview" topLeftCell="A613" zoomScale="50" zoomScaleNormal="70" zoomScaleSheetLayoutView="50" workbookViewId="0">
      <pane xSplit="2" topLeftCell="C1" activePane="topRight" state="frozen"/>
      <selection pane="topRight" activeCell="B624" sqref="B624"/>
    </sheetView>
  </sheetViews>
  <sheetFormatPr defaultRowHeight="31.5"/>
  <cols>
    <col min="1" max="1" width="14" style="2" customWidth="1"/>
    <col min="2" max="2" width="189" style="6" customWidth="1"/>
    <col min="3" max="3" width="13.85546875" style="2" customWidth="1"/>
    <col min="4" max="4" width="30.85546875" style="2" customWidth="1"/>
    <col min="5" max="5" width="30.140625" style="2" customWidth="1"/>
    <col min="6" max="6" width="27" style="10" customWidth="1"/>
    <col min="7" max="7" width="26.140625" style="10" customWidth="1"/>
    <col min="8" max="8" width="5.42578125" style="6" hidden="1" customWidth="1"/>
    <col min="9" max="9" width="21" style="6" hidden="1" customWidth="1"/>
    <col min="10" max="11" width="24.140625" style="6" hidden="1" customWidth="1"/>
    <col min="12" max="12" width="18" style="6" hidden="1" customWidth="1"/>
    <col min="13" max="13" width="16.85546875" style="6" hidden="1" customWidth="1"/>
    <col min="14" max="14" width="22" style="7" hidden="1" customWidth="1"/>
    <col min="15" max="15" width="22" style="6" hidden="1" customWidth="1"/>
    <col min="16" max="16" width="20.28515625" style="8" hidden="1" customWidth="1"/>
    <col min="17" max="17" width="18.85546875" style="6" hidden="1" customWidth="1"/>
    <col min="18" max="18" width="20" style="9" hidden="1" customWidth="1"/>
    <col min="19" max="19" width="16" style="6" hidden="1" customWidth="1"/>
    <col min="20" max="20" width="17.7109375" style="6" hidden="1" customWidth="1"/>
    <col min="21" max="21" width="16" style="9" hidden="1" customWidth="1"/>
    <col min="22" max="22" width="16" style="6" hidden="1" customWidth="1"/>
    <col min="23" max="23" width="18.5703125" style="10" hidden="1" customWidth="1"/>
    <col min="24" max="24" width="18" style="9" hidden="1" customWidth="1"/>
    <col min="25" max="25" width="16" style="6" hidden="1" customWidth="1"/>
    <col min="26" max="26" width="18.85546875" style="6" hidden="1" customWidth="1"/>
    <col min="27" max="27" width="19.7109375" style="9" hidden="1" customWidth="1"/>
    <col min="28" max="29" width="16" style="6" hidden="1" customWidth="1"/>
    <col min="30" max="30" width="18" style="9" hidden="1" customWidth="1"/>
    <col min="31" max="34" width="16" style="6" hidden="1" customWidth="1"/>
    <col min="35" max="35" width="18.28515625" style="6" hidden="1" customWidth="1"/>
    <col min="36" max="36" width="18" style="9" hidden="1" customWidth="1"/>
    <col min="37" max="37" width="16" style="6" hidden="1" customWidth="1"/>
    <col min="38" max="38" width="19.42578125" style="6" hidden="1" customWidth="1"/>
    <col min="39" max="39" width="20" style="9" hidden="1" customWidth="1"/>
    <col min="40" max="40" width="16" style="6" hidden="1" customWidth="1"/>
    <col min="41" max="41" width="18.5703125" style="6" hidden="1" customWidth="1"/>
    <col min="42" max="42" width="18.5703125" style="11" hidden="1" customWidth="1"/>
    <col min="43" max="44" width="19.7109375" style="6" hidden="1" customWidth="1"/>
    <col min="45" max="45" width="19.7109375" style="9" hidden="1" customWidth="1"/>
    <col min="46" max="47" width="19.7109375" style="6" hidden="1" customWidth="1"/>
    <col min="48" max="48" width="19.7109375" style="9" hidden="1" customWidth="1"/>
    <col min="49" max="50" width="17.7109375" style="6" hidden="1" customWidth="1"/>
    <col min="51" max="51" width="5.28515625" style="6" hidden="1" customWidth="1"/>
    <col min="52" max="52" width="11.28515625" style="6" customWidth="1"/>
    <col min="53" max="16384" width="9.140625" style="6"/>
  </cols>
  <sheetData>
    <row r="2" spans="1:52">
      <c r="B2" s="3" t="s">
        <v>199</v>
      </c>
      <c r="C2" s="3"/>
      <c r="D2" s="4"/>
      <c r="E2" s="4"/>
      <c r="F2" s="5"/>
      <c r="G2" s="5"/>
      <c r="H2" s="3"/>
      <c r="I2" s="3"/>
      <c r="J2" s="3"/>
      <c r="K2" s="3"/>
    </row>
    <row r="3" spans="1:52">
      <c r="B3" s="6" t="s">
        <v>200</v>
      </c>
    </row>
    <row r="4" spans="1:52">
      <c r="B4" s="6" t="s">
        <v>791</v>
      </c>
    </row>
    <row r="5" spans="1:52" ht="46.5">
      <c r="A5" s="767" t="s">
        <v>788</v>
      </c>
      <c r="B5" s="767"/>
      <c r="C5" s="767"/>
      <c r="D5" s="767"/>
      <c r="E5" s="767"/>
      <c r="F5" s="767"/>
      <c r="G5" s="767"/>
      <c r="H5" s="4"/>
      <c r="I5" s="4"/>
      <c r="J5" s="4"/>
      <c r="K5" s="4"/>
    </row>
    <row r="7" spans="1:52" ht="32.25" thickBot="1"/>
    <row r="8" spans="1:52" ht="18.75" customHeight="1">
      <c r="A8" s="768" t="s">
        <v>751</v>
      </c>
      <c r="B8" s="771" t="s">
        <v>750</v>
      </c>
      <c r="C8" s="774" t="s">
        <v>1</v>
      </c>
      <c r="D8" s="784"/>
      <c r="E8" s="785"/>
      <c r="F8" s="785"/>
      <c r="G8" s="786"/>
      <c r="H8" s="12"/>
      <c r="I8" s="796" t="s">
        <v>222</v>
      </c>
      <c r="J8" s="796" t="s">
        <v>223</v>
      </c>
      <c r="K8" s="808" t="s">
        <v>225</v>
      </c>
      <c r="L8" s="796" t="s">
        <v>198</v>
      </c>
      <c r="M8" s="800" t="s">
        <v>219</v>
      </c>
      <c r="N8" s="796" t="s">
        <v>226</v>
      </c>
      <c r="O8" s="805" t="s">
        <v>224</v>
      </c>
      <c r="P8" s="793" t="s">
        <v>52</v>
      </c>
      <c r="Q8" s="793"/>
      <c r="R8" s="793"/>
      <c r="S8" s="793" t="s">
        <v>53</v>
      </c>
      <c r="T8" s="793"/>
      <c r="U8" s="793"/>
      <c r="V8" s="793" t="s">
        <v>54</v>
      </c>
      <c r="W8" s="793"/>
      <c r="X8" s="793"/>
      <c r="Y8" s="793" t="s">
        <v>55</v>
      </c>
      <c r="Z8" s="793"/>
      <c r="AA8" s="793"/>
      <c r="AB8" s="793" t="s">
        <v>79</v>
      </c>
      <c r="AC8" s="793"/>
      <c r="AD8" s="793"/>
      <c r="AE8" s="793" t="s">
        <v>57</v>
      </c>
      <c r="AF8" s="793"/>
      <c r="AG8" s="803"/>
      <c r="AH8" s="804" t="s">
        <v>58</v>
      </c>
      <c r="AI8" s="799"/>
      <c r="AJ8" s="799"/>
      <c r="AK8" s="799" t="s">
        <v>59</v>
      </c>
      <c r="AL8" s="799"/>
      <c r="AM8" s="799"/>
      <c r="AN8" s="799" t="s">
        <v>60</v>
      </c>
      <c r="AO8" s="799"/>
      <c r="AP8" s="799"/>
      <c r="AQ8" s="799" t="s">
        <v>61</v>
      </c>
      <c r="AR8" s="799"/>
      <c r="AS8" s="799"/>
      <c r="AT8" s="799" t="s">
        <v>62</v>
      </c>
      <c r="AU8" s="799"/>
      <c r="AV8" s="799"/>
      <c r="AW8" s="799" t="s">
        <v>63</v>
      </c>
      <c r="AX8" s="799"/>
      <c r="AY8" s="799"/>
    </row>
    <row r="9" spans="1:52" ht="19.5" customHeight="1">
      <c r="A9" s="769"/>
      <c r="B9" s="772"/>
      <c r="C9" s="775"/>
      <c r="D9" s="787"/>
      <c r="E9" s="788"/>
      <c r="F9" s="788"/>
      <c r="G9" s="789"/>
      <c r="H9" s="14"/>
      <c r="I9" s="797"/>
      <c r="J9" s="797"/>
      <c r="K9" s="809"/>
      <c r="L9" s="797"/>
      <c r="M9" s="801"/>
      <c r="N9" s="797"/>
      <c r="O9" s="806"/>
      <c r="P9" s="793"/>
      <c r="Q9" s="793"/>
      <c r="R9" s="793"/>
      <c r="S9" s="793"/>
      <c r="T9" s="793"/>
      <c r="U9" s="793"/>
      <c r="V9" s="793"/>
      <c r="W9" s="793"/>
      <c r="X9" s="793"/>
      <c r="Y9" s="793"/>
      <c r="Z9" s="793"/>
      <c r="AA9" s="793"/>
      <c r="AB9" s="793"/>
      <c r="AC9" s="793"/>
      <c r="AD9" s="793"/>
      <c r="AE9" s="793"/>
      <c r="AF9" s="793"/>
      <c r="AG9" s="803"/>
      <c r="AH9" s="804"/>
      <c r="AI9" s="799"/>
      <c r="AJ9" s="799"/>
      <c r="AK9" s="799"/>
      <c r="AL9" s="799"/>
      <c r="AM9" s="799"/>
      <c r="AN9" s="799"/>
      <c r="AO9" s="799"/>
      <c r="AP9" s="799"/>
      <c r="AQ9" s="799"/>
      <c r="AR9" s="799"/>
      <c r="AS9" s="799"/>
      <c r="AT9" s="799"/>
      <c r="AU9" s="799"/>
      <c r="AV9" s="799"/>
      <c r="AW9" s="799"/>
      <c r="AX9" s="799"/>
      <c r="AY9" s="799"/>
    </row>
    <row r="10" spans="1:52" ht="7.5" customHeight="1">
      <c r="A10" s="769"/>
      <c r="B10" s="772"/>
      <c r="C10" s="775"/>
      <c r="D10" s="790"/>
      <c r="E10" s="791"/>
      <c r="F10" s="791"/>
      <c r="G10" s="792"/>
      <c r="H10" s="15"/>
      <c r="I10" s="797"/>
      <c r="J10" s="797"/>
      <c r="K10" s="809"/>
      <c r="L10" s="797"/>
      <c r="M10" s="801"/>
      <c r="N10" s="797"/>
      <c r="O10" s="806"/>
      <c r="P10" s="793"/>
      <c r="Q10" s="793"/>
      <c r="R10" s="793"/>
      <c r="S10" s="793"/>
      <c r="T10" s="793"/>
      <c r="U10" s="793"/>
      <c r="V10" s="793"/>
      <c r="W10" s="793"/>
      <c r="X10" s="793"/>
      <c r="Y10" s="793"/>
      <c r="Z10" s="793"/>
      <c r="AA10" s="793"/>
      <c r="AB10" s="793"/>
      <c r="AC10" s="793"/>
      <c r="AD10" s="793"/>
      <c r="AE10" s="793"/>
      <c r="AF10" s="793"/>
      <c r="AG10" s="803"/>
      <c r="AH10" s="804"/>
      <c r="AI10" s="799"/>
      <c r="AJ10" s="799"/>
      <c r="AK10" s="799"/>
      <c r="AL10" s="799"/>
      <c r="AM10" s="799"/>
      <c r="AN10" s="799"/>
      <c r="AO10" s="799"/>
      <c r="AP10" s="799"/>
      <c r="AQ10" s="799"/>
      <c r="AR10" s="799"/>
      <c r="AS10" s="799"/>
      <c r="AT10" s="799"/>
      <c r="AU10" s="799"/>
      <c r="AV10" s="799"/>
      <c r="AW10" s="799"/>
      <c r="AX10" s="799"/>
      <c r="AY10" s="799"/>
    </row>
    <row r="11" spans="1:52" s="2" customFormat="1" ht="22.5" customHeight="1">
      <c r="A11" s="769"/>
      <c r="B11" s="772"/>
      <c r="C11" s="775"/>
      <c r="D11" s="772" t="s">
        <v>2</v>
      </c>
      <c r="E11" s="778" t="s">
        <v>3</v>
      </c>
      <c r="F11" s="780" t="s">
        <v>4</v>
      </c>
      <c r="G11" s="782" t="s">
        <v>5</v>
      </c>
      <c r="H11" s="16"/>
      <c r="I11" s="797"/>
      <c r="J11" s="797"/>
      <c r="K11" s="809"/>
      <c r="L11" s="797"/>
      <c r="M11" s="801"/>
      <c r="N11" s="797"/>
      <c r="O11" s="806"/>
      <c r="P11" s="793"/>
      <c r="Q11" s="793"/>
      <c r="R11" s="793"/>
      <c r="S11" s="793"/>
      <c r="T11" s="793"/>
      <c r="U11" s="793"/>
      <c r="V11" s="793"/>
      <c r="W11" s="793"/>
      <c r="X11" s="793"/>
      <c r="Y11" s="793"/>
      <c r="Z11" s="793"/>
      <c r="AA11" s="793"/>
      <c r="AB11" s="793"/>
      <c r="AC11" s="793"/>
      <c r="AD11" s="793"/>
      <c r="AE11" s="793"/>
      <c r="AF11" s="793"/>
      <c r="AG11" s="803"/>
      <c r="AH11" s="804"/>
      <c r="AI11" s="799"/>
      <c r="AJ11" s="799"/>
      <c r="AK11" s="799"/>
      <c r="AL11" s="799"/>
      <c r="AM11" s="799"/>
      <c r="AN11" s="799"/>
      <c r="AO11" s="799"/>
      <c r="AP11" s="799"/>
      <c r="AQ11" s="799"/>
      <c r="AR11" s="799"/>
      <c r="AS11" s="799"/>
      <c r="AT11" s="799"/>
      <c r="AU11" s="799"/>
      <c r="AV11" s="799"/>
      <c r="AW11" s="799"/>
      <c r="AX11" s="799"/>
      <c r="AY11" s="799"/>
    </row>
    <row r="12" spans="1:52" s="2" customFormat="1" ht="30" customHeight="1" thickBot="1">
      <c r="A12" s="770"/>
      <c r="B12" s="773"/>
      <c r="C12" s="776"/>
      <c r="D12" s="777"/>
      <c r="E12" s="779"/>
      <c r="F12" s="781"/>
      <c r="G12" s="783"/>
      <c r="H12" s="17"/>
      <c r="I12" s="798"/>
      <c r="J12" s="798"/>
      <c r="K12" s="810"/>
      <c r="L12" s="798"/>
      <c r="M12" s="802"/>
      <c r="N12" s="798"/>
      <c r="O12" s="807"/>
      <c r="P12" s="18" t="s">
        <v>220</v>
      </c>
      <c r="Q12" s="19" t="s">
        <v>202</v>
      </c>
      <c r="R12" s="20" t="s">
        <v>221</v>
      </c>
      <c r="S12" s="21" t="s">
        <v>220</v>
      </c>
      <c r="T12" s="19" t="s">
        <v>202</v>
      </c>
      <c r="U12" s="20" t="s">
        <v>221</v>
      </c>
      <c r="V12" s="21" t="s">
        <v>220</v>
      </c>
      <c r="W12" s="22" t="s">
        <v>202</v>
      </c>
      <c r="X12" s="20" t="s">
        <v>221</v>
      </c>
      <c r="Y12" s="21" t="s">
        <v>220</v>
      </c>
      <c r="Z12" s="19" t="s">
        <v>202</v>
      </c>
      <c r="AA12" s="20" t="s">
        <v>221</v>
      </c>
      <c r="AB12" s="21" t="s">
        <v>220</v>
      </c>
      <c r="AC12" s="19" t="s">
        <v>202</v>
      </c>
      <c r="AD12" s="20" t="s">
        <v>221</v>
      </c>
      <c r="AE12" s="21" t="s">
        <v>220</v>
      </c>
      <c r="AF12" s="19" t="s">
        <v>202</v>
      </c>
      <c r="AG12" s="19" t="s">
        <v>221</v>
      </c>
      <c r="AH12" s="23" t="s">
        <v>220</v>
      </c>
      <c r="AI12" s="19" t="s">
        <v>202</v>
      </c>
      <c r="AJ12" s="20" t="s">
        <v>221</v>
      </c>
      <c r="AK12" s="21" t="s">
        <v>220</v>
      </c>
      <c r="AL12" s="19" t="s">
        <v>202</v>
      </c>
      <c r="AM12" s="20" t="s">
        <v>221</v>
      </c>
      <c r="AN12" s="21" t="s">
        <v>220</v>
      </c>
      <c r="AO12" s="19" t="s">
        <v>202</v>
      </c>
      <c r="AP12" s="24" t="s">
        <v>221</v>
      </c>
      <c r="AQ12" s="21" t="s">
        <v>220</v>
      </c>
      <c r="AR12" s="19" t="s">
        <v>202</v>
      </c>
      <c r="AS12" s="20" t="s">
        <v>221</v>
      </c>
      <c r="AT12" s="21" t="s">
        <v>220</v>
      </c>
      <c r="AU12" s="19" t="s">
        <v>202</v>
      </c>
      <c r="AV12" s="20" t="s">
        <v>221</v>
      </c>
      <c r="AW12" s="21" t="s">
        <v>220</v>
      </c>
      <c r="AX12" s="19" t="s">
        <v>202</v>
      </c>
      <c r="AY12" s="19" t="s">
        <v>221</v>
      </c>
    </row>
    <row r="13" spans="1:52" s="2" customFormat="1" ht="28.15" customHeight="1" thickBot="1">
      <c r="A13" s="25">
        <v>1</v>
      </c>
      <c r="B13" s="26">
        <v>2</v>
      </c>
      <c r="C13" s="26">
        <v>3</v>
      </c>
      <c r="D13" s="27">
        <v>4</v>
      </c>
      <c r="E13" s="27">
        <v>5</v>
      </c>
      <c r="F13" s="28">
        <v>6</v>
      </c>
      <c r="G13" s="29">
        <v>7</v>
      </c>
      <c r="H13" s="30"/>
      <c r="I13" s="31">
        <v>13</v>
      </c>
      <c r="J13" s="31">
        <v>14</v>
      </c>
      <c r="K13" s="32">
        <v>15</v>
      </c>
      <c r="L13" s="19">
        <v>16</v>
      </c>
      <c r="M13" s="13">
        <v>17</v>
      </c>
      <c r="N13" s="19">
        <v>18</v>
      </c>
      <c r="O13" s="33">
        <v>19</v>
      </c>
      <c r="P13" s="34"/>
      <c r="Q13" s="19"/>
      <c r="R13" s="20"/>
      <c r="S13" s="35"/>
      <c r="T13" s="19"/>
      <c r="U13" s="20"/>
      <c r="V13" s="35"/>
      <c r="W13" s="22"/>
      <c r="X13" s="20"/>
      <c r="Y13" s="35"/>
      <c r="Z13" s="19"/>
      <c r="AA13" s="20"/>
      <c r="AB13" s="35"/>
      <c r="AC13" s="19"/>
      <c r="AD13" s="20"/>
      <c r="AE13" s="35"/>
      <c r="AF13" s="19"/>
      <c r="AG13" s="19"/>
      <c r="AH13" s="19"/>
      <c r="AI13" s="19"/>
      <c r="AJ13" s="20"/>
      <c r="AK13" s="35"/>
      <c r="AL13" s="19"/>
      <c r="AM13" s="20"/>
      <c r="AN13" s="35"/>
      <c r="AO13" s="19"/>
      <c r="AP13" s="24"/>
      <c r="AQ13" s="35"/>
      <c r="AR13" s="19"/>
      <c r="AS13" s="20"/>
      <c r="AT13" s="35"/>
      <c r="AU13" s="19"/>
      <c r="AV13" s="20"/>
      <c r="AW13" s="35"/>
      <c r="AX13" s="19"/>
      <c r="AY13" s="19"/>
    </row>
    <row r="14" spans="1:52" s="50" customFormat="1" ht="49.5" customHeight="1" thickBot="1">
      <c r="A14" s="794" t="s">
        <v>801</v>
      </c>
      <c r="B14" s="795"/>
      <c r="C14" s="37"/>
      <c r="D14" s="37"/>
      <c r="E14" s="37"/>
      <c r="F14" s="38"/>
      <c r="G14" s="39"/>
      <c r="H14" s="40"/>
      <c r="I14" s="41"/>
      <c r="J14" s="41"/>
      <c r="K14" s="42"/>
      <c r="L14" s="41"/>
      <c r="M14" s="43"/>
      <c r="N14" s="44"/>
      <c r="O14" s="45"/>
      <c r="P14" s="46"/>
      <c r="Q14" s="41"/>
      <c r="R14" s="47"/>
      <c r="S14" s="40"/>
      <c r="T14" s="41"/>
      <c r="U14" s="47"/>
      <c r="V14" s="40"/>
      <c r="W14" s="48"/>
      <c r="X14" s="47"/>
      <c r="Y14" s="40"/>
      <c r="Z14" s="41"/>
      <c r="AA14" s="47"/>
      <c r="AB14" s="40"/>
      <c r="AC14" s="41"/>
      <c r="AD14" s="47"/>
      <c r="AE14" s="40"/>
      <c r="AF14" s="41"/>
      <c r="AG14" s="41"/>
      <c r="AH14" s="41"/>
      <c r="AI14" s="41"/>
      <c r="AJ14" s="47"/>
      <c r="AK14" s="40"/>
      <c r="AL14" s="41"/>
      <c r="AM14" s="47"/>
      <c r="AN14" s="40"/>
      <c r="AO14" s="41"/>
      <c r="AP14" s="49"/>
      <c r="AQ14" s="40"/>
      <c r="AR14" s="41"/>
      <c r="AS14" s="47"/>
      <c r="AT14" s="40"/>
      <c r="AU14" s="41"/>
      <c r="AV14" s="47"/>
      <c r="AW14" s="40"/>
      <c r="AX14" s="41"/>
      <c r="AY14" s="41"/>
      <c r="AZ14" s="6"/>
    </row>
    <row r="15" spans="1:52" ht="105" customHeight="1">
      <c r="A15" s="51" t="s">
        <v>6</v>
      </c>
      <c r="B15" s="52" t="s">
        <v>7</v>
      </c>
      <c r="C15" s="53" t="s">
        <v>17</v>
      </c>
      <c r="D15" s="54">
        <v>33633977.280000001</v>
      </c>
      <c r="E15" s="55">
        <v>5.4000000000000003E-3</v>
      </c>
      <c r="F15" s="56">
        <f>D15*E15</f>
        <v>181623.477312</v>
      </c>
      <c r="G15" s="57">
        <f>F15*1.17</f>
        <v>212499.46845503998</v>
      </c>
      <c r="H15" s="58"/>
      <c r="I15" s="59">
        <f>+P15+S15+V15+Y15+AB15+AE15</f>
        <v>16816986</v>
      </c>
      <c r="J15" s="59">
        <f>+AH15+AK15+AN15+AQ15+AT15+AW15</f>
        <v>8409493.4399999995</v>
      </c>
      <c r="K15" s="60">
        <f>+I15+J15</f>
        <v>25226479.439999998</v>
      </c>
      <c r="L15" s="61">
        <f>D15-K15</f>
        <v>8407497.8400000036</v>
      </c>
      <c r="M15" s="62">
        <f t="shared" ref="M15:M23" si="0">+L15/D15</f>
        <v>0.24997037281699691</v>
      </c>
      <c r="N15" s="63">
        <f>+R15+U15+X15+AA15+AD15+AG15+AJ15+AM15+AP15+AS15+AV15+AY15</f>
        <v>136222.98897600002</v>
      </c>
      <c r="O15" s="64">
        <f>+F15-(R15+U15+X15+AA15+AD15+AG15+AJ15+AM15+AP15+AS15+AV15+AY15)</f>
        <v>45400.48833599998</v>
      </c>
      <c r="P15" s="65">
        <v>2802831</v>
      </c>
      <c r="Q15" s="66">
        <v>5.4000000000000003E-3</v>
      </c>
      <c r="R15" s="67">
        <f>+P15*Q15</f>
        <v>15135.287400000001</v>
      </c>
      <c r="S15" s="68">
        <v>2802831</v>
      </c>
      <c r="T15" s="69">
        <v>5.4000000000000003E-3</v>
      </c>
      <c r="U15" s="70">
        <f>+S15*T15</f>
        <v>15135.287400000001</v>
      </c>
      <c r="V15" s="71">
        <v>2802831</v>
      </c>
      <c r="W15" s="72">
        <v>5.4000000000000003E-3</v>
      </c>
      <c r="X15" s="67">
        <f>+V15*W15</f>
        <v>15135.287400000001</v>
      </c>
      <c r="Y15" s="71">
        <v>2802831</v>
      </c>
      <c r="Z15" s="66">
        <v>5.4000000000000003E-3</v>
      </c>
      <c r="AA15" s="67">
        <f>+Y15*Z15</f>
        <v>15135.287400000001</v>
      </c>
      <c r="AB15" s="71">
        <v>2802831</v>
      </c>
      <c r="AC15" s="66">
        <v>5.4000000000000003E-3</v>
      </c>
      <c r="AD15" s="67">
        <f>+AB15*AC15</f>
        <v>15135.287400000001</v>
      </c>
      <c r="AE15" s="68">
        <v>2802831</v>
      </c>
      <c r="AF15" s="69">
        <v>5.4000000000000003E-3</v>
      </c>
      <c r="AG15" s="73">
        <f>+AE15*AF15</f>
        <v>15135.287400000001</v>
      </c>
      <c r="AH15" s="73">
        <v>2802831</v>
      </c>
      <c r="AI15" s="69">
        <v>5.4000000000000003E-3</v>
      </c>
      <c r="AJ15" s="70">
        <f>+AH15*AI15</f>
        <v>15135.287400000001</v>
      </c>
      <c r="AK15" s="68">
        <v>2802831</v>
      </c>
      <c r="AL15" s="69">
        <v>5.4000000000000003E-3</v>
      </c>
      <c r="AM15" s="70">
        <f>+AK15*AL15</f>
        <v>15135.287400000001</v>
      </c>
      <c r="AN15" s="68">
        <v>2803831.44</v>
      </c>
      <c r="AO15" s="69">
        <v>5.4000000000000003E-3</v>
      </c>
      <c r="AP15" s="70">
        <f>+AN15*AO15</f>
        <v>15140.689776000001</v>
      </c>
      <c r="AQ15" s="74"/>
      <c r="AR15" s="75"/>
      <c r="AS15" s="76">
        <f>+AQ15*AR15</f>
        <v>0</v>
      </c>
      <c r="AT15" s="74"/>
      <c r="AU15" s="75"/>
      <c r="AV15" s="76">
        <f>+AT15*AU15</f>
        <v>0</v>
      </c>
      <c r="AW15" s="74"/>
      <c r="AX15" s="75"/>
      <c r="AY15" s="61">
        <f>+AW15*AX15</f>
        <v>0</v>
      </c>
    </row>
    <row r="16" spans="1:52" ht="42" customHeight="1">
      <c r="A16" s="77">
        <v>2</v>
      </c>
      <c r="B16" s="78" t="s">
        <v>8</v>
      </c>
      <c r="C16" s="19"/>
      <c r="D16" s="22">
        <v>9</v>
      </c>
      <c r="E16" s="79">
        <v>309.36</v>
      </c>
      <c r="F16" s="80">
        <f>D16*E16</f>
        <v>2784.2400000000002</v>
      </c>
      <c r="G16" s="81">
        <f>F16*1.17</f>
        <v>3257.5608000000002</v>
      </c>
      <c r="H16" s="58"/>
      <c r="I16" s="59">
        <f>+P16+S16+V16+Y16+AB16+AE16</f>
        <v>3</v>
      </c>
      <c r="J16" s="59">
        <f>+AH16+AK16+AN16+AQ16+AT16+AW16</f>
        <v>3</v>
      </c>
      <c r="K16" s="60">
        <f t="shared" ref="K16:K23" si="1">+I16+J16</f>
        <v>6</v>
      </c>
      <c r="L16" s="61">
        <f t="shared" ref="L16:L22" si="2">D16-K16</f>
        <v>3</v>
      </c>
      <c r="M16" s="62">
        <f t="shared" si="0"/>
        <v>0.33333333333333331</v>
      </c>
      <c r="N16" s="63">
        <f>+R16+U16+X16+AA16+AD16+AG16+AJ16+AM16+AP16+AS16+AV16+AY16</f>
        <v>2218.7200000000003</v>
      </c>
      <c r="O16" s="64">
        <f>+F16-(R16+U16+X16+AA16+AD16+AG16+AJ16+AM16+AP16+AS16+AV16+AY16)</f>
        <v>565.52</v>
      </c>
      <c r="P16" s="82"/>
      <c r="Q16" s="75"/>
      <c r="R16" s="76">
        <f t="shared" ref="R16:R80" si="3">+P16*Q16</f>
        <v>0</v>
      </c>
      <c r="S16" s="74"/>
      <c r="T16" s="75"/>
      <c r="U16" s="76">
        <f t="shared" ref="U16:U80" si="4">+S16*T16</f>
        <v>0</v>
      </c>
      <c r="V16" s="74"/>
      <c r="W16" s="83"/>
      <c r="X16" s="76">
        <f t="shared" ref="X16:X80" si="5">+V16*W16</f>
        <v>0</v>
      </c>
      <c r="Y16" s="71">
        <v>1</v>
      </c>
      <c r="Z16" s="66">
        <v>400</v>
      </c>
      <c r="AA16" s="67">
        <f t="shared" ref="AA16:AA80" si="6">+Y16*Z16</f>
        <v>400</v>
      </c>
      <c r="AB16" s="71">
        <v>1</v>
      </c>
      <c r="AC16" s="66">
        <v>400</v>
      </c>
      <c r="AD16" s="67">
        <f t="shared" ref="AD16:AD80" si="7">+AB16*AC16</f>
        <v>400</v>
      </c>
      <c r="AE16" s="68">
        <v>1</v>
      </c>
      <c r="AF16" s="69">
        <v>400</v>
      </c>
      <c r="AG16" s="73">
        <f t="shared" ref="AG16:AG80" si="8">+AE16*AF16</f>
        <v>400</v>
      </c>
      <c r="AH16" s="73">
        <v>1</v>
      </c>
      <c r="AI16" s="69">
        <v>400</v>
      </c>
      <c r="AJ16" s="70">
        <f t="shared" ref="AJ16:AJ80" si="9">+AH16*AI16</f>
        <v>400</v>
      </c>
      <c r="AK16" s="68">
        <v>1</v>
      </c>
      <c r="AL16" s="69">
        <v>309.36</v>
      </c>
      <c r="AM16" s="70">
        <f t="shared" ref="AM16:AM80" si="10">+AK16*AL16</f>
        <v>309.36</v>
      </c>
      <c r="AN16" s="68">
        <v>1</v>
      </c>
      <c r="AO16" s="69">
        <v>309.36</v>
      </c>
      <c r="AP16" s="70">
        <f t="shared" ref="AP16:AP80" si="11">+AN16*AO16</f>
        <v>309.36</v>
      </c>
      <c r="AQ16" s="74"/>
      <c r="AR16" s="75"/>
      <c r="AS16" s="76">
        <f t="shared" ref="AS16:AS80" si="12">+AQ16*AR16</f>
        <v>0</v>
      </c>
      <c r="AT16" s="74"/>
      <c r="AU16" s="75"/>
      <c r="AV16" s="76">
        <f t="shared" ref="AV16:AV80" si="13">+AT16*AU16</f>
        <v>0</v>
      </c>
      <c r="AW16" s="74"/>
      <c r="AX16" s="75"/>
      <c r="AY16" s="61">
        <f t="shared" ref="AY16:AY80" si="14">+AW16*AX16</f>
        <v>0</v>
      </c>
    </row>
    <row r="17" spans="1:52" s="3" customFormat="1" ht="107.25" customHeight="1">
      <c r="A17" s="84" t="s">
        <v>9</v>
      </c>
      <c r="B17" s="85" t="s">
        <v>242</v>
      </c>
      <c r="C17" s="86"/>
      <c r="D17" s="87"/>
      <c r="E17" s="88"/>
      <c r="F17" s="89">
        <f t="shared" ref="F17:G17" si="15">SUM(F18:F20)</f>
        <v>34860</v>
      </c>
      <c r="G17" s="89">
        <f t="shared" si="15"/>
        <v>40786.199999999997</v>
      </c>
      <c r="H17" s="90"/>
      <c r="I17" s="91">
        <f t="shared" ref="I17:K17" si="16">+I18+I19</f>
        <v>204</v>
      </c>
      <c r="J17" s="91">
        <f t="shared" si="16"/>
        <v>108</v>
      </c>
      <c r="K17" s="92">
        <f t="shared" si="16"/>
        <v>312</v>
      </c>
      <c r="L17" s="93">
        <f t="shared" si="2"/>
        <v>-312</v>
      </c>
      <c r="M17" s="94" t="e">
        <f t="shared" si="0"/>
        <v>#DIV/0!</v>
      </c>
      <c r="N17" s="95">
        <f t="shared" ref="N17:O17" si="17">+N18+N19</f>
        <v>5760</v>
      </c>
      <c r="O17" s="96">
        <f t="shared" si="17"/>
        <v>3600</v>
      </c>
      <c r="P17" s="97"/>
      <c r="Q17" s="98"/>
      <c r="R17" s="99">
        <f t="shared" ref="R17" si="18">+R18+R19</f>
        <v>320</v>
      </c>
      <c r="S17" s="100"/>
      <c r="T17" s="98"/>
      <c r="U17" s="99">
        <f t="shared" ref="U17" si="19">+U18+U19</f>
        <v>320</v>
      </c>
      <c r="V17" s="100"/>
      <c r="W17" s="101"/>
      <c r="X17" s="99">
        <f t="shared" ref="X17" si="20">+X18+X19</f>
        <v>320</v>
      </c>
      <c r="Y17" s="100"/>
      <c r="Z17" s="98"/>
      <c r="AA17" s="99">
        <f t="shared" ref="AA17" si="21">+AA18+AA19</f>
        <v>800</v>
      </c>
      <c r="AB17" s="100"/>
      <c r="AC17" s="98"/>
      <c r="AD17" s="99">
        <f t="shared" ref="AD17" si="22">+AD18+AD19</f>
        <v>800</v>
      </c>
      <c r="AE17" s="100"/>
      <c r="AF17" s="98"/>
      <c r="AG17" s="93">
        <f t="shared" ref="AG17" si="23">+AG18+AG19</f>
        <v>800</v>
      </c>
      <c r="AH17" s="93"/>
      <c r="AI17" s="98"/>
      <c r="AJ17" s="99">
        <f t="shared" ref="AJ17" si="24">+AJ18+AJ19</f>
        <v>800</v>
      </c>
      <c r="AK17" s="100"/>
      <c r="AL17" s="98"/>
      <c r="AM17" s="99">
        <f t="shared" ref="AM17" si="25">+AM18+AM19</f>
        <v>800</v>
      </c>
      <c r="AN17" s="100"/>
      <c r="AO17" s="98"/>
      <c r="AP17" s="99">
        <f t="shared" ref="AP17" si="26">+AP18+AP19</f>
        <v>800</v>
      </c>
      <c r="AQ17" s="100"/>
      <c r="AR17" s="98"/>
      <c r="AS17" s="99">
        <f t="shared" ref="AS17" si="27">+AS18+AS19</f>
        <v>0</v>
      </c>
      <c r="AT17" s="100"/>
      <c r="AU17" s="98"/>
      <c r="AV17" s="99">
        <f t="shared" ref="AV17" si="28">+AV18+AV19</f>
        <v>0</v>
      </c>
      <c r="AW17" s="100"/>
      <c r="AX17" s="98"/>
      <c r="AY17" s="93">
        <f t="shared" ref="AY17" si="29">+AY18+AY19</f>
        <v>0</v>
      </c>
    </row>
    <row r="18" spans="1:52" s="130" customFormat="1" ht="71.25" customHeight="1">
      <c r="A18" s="102" t="s">
        <v>10</v>
      </c>
      <c r="B18" s="103" t="s">
        <v>787</v>
      </c>
      <c r="C18" s="104" t="s">
        <v>11</v>
      </c>
      <c r="D18" s="105">
        <v>384</v>
      </c>
      <c r="E18" s="106">
        <v>15</v>
      </c>
      <c r="F18" s="107">
        <f>D18*E18</f>
        <v>5760</v>
      </c>
      <c r="G18" s="108">
        <f>F18*1.17</f>
        <v>6739.2</v>
      </c>
      <c r="H18" s="109"/>
      <c r="I18" s="110">
        <f>+P18+S18+V18+Y18+AB18+AE18</f>
        <v>192</v>
      </c>
      <c r="J18" s="110">
        <f>+AH18+AK18+AN18+AQ18+AT18+AW18</f>
        <v>96</v>
      </c>
      <c r="K18" s="111">
        <f t="shared" si="1"/>
        <v>288</v>
      </c>
      <c r="L18" s="112">
        <f t="shared" si="2"/>
        <v>96</v>
      </c>
      <c r="M18" s="113">
        <f t="shared" si="0"/>
        <v>0.25</v>
      </c>
      <c r="N18" s="114">
        <f t="shared" ref="N18:N19" si="30">+R18+U18+X18+AA18+AD18+AG18+AJ18+AM18+AP18+AS18+AV18+AY18</f>
        <v>2880</v>
      </c>
      <c r="O18" s="115">
        <f>+F18-(R18+U18+X18+AA18+AD18+AG18+AJ18+AM18+AP18+AS18+AV18+AY18)</f>
        <v>2880</v>
      </c>
      <c r="P18" s="116">
        <v>32</v>
      </c>
      <c r="Q18" s="117">
        <v>10</v>
      </c>
      <c r="R18" s="118">
        <f t="shared" si="3"/>
        <v>320</v>
      </c>
      <c r="S18" s="119">
        <v>32</v>
      </c>
      <c r="T18" s="120">
        <v>10</v>
      </c>
      <c r="U18" s="121">
        <f t="shared" si="4"/>
        <v>320</v>
      </c>
      <c r="V18" s="122">
        <f>32</f>
        <v>32</v>
      </c>
      <c r="W18" s="123">
        <v>10</v>
      </c>
      <c r="X18" s="124">
        <f t="shared" si="5"/>
        <v>320</v>
      </c>
      <c r="Y18" s="125">
        <v>32</v>
      </c>
      <c r="Z18" s="117">
        <v>10</v>
      </c>
      <c r="AA18" s="118">
        <f t="shared" si="6"/>
        <v>320</v>
      </c>
      <c r="AB18" s="125">
        <v>32</v>
      </c>
      <c r="AC18" s="117">
        <v>10</v>
      </c>
      <c r="AD18" s="118">
        <f t="shared" si="7"/>
        <v>320</v>
      </c>
      <c r="AE18" s="119">
        <v>32</v>
      </c>
      <c r="AF18" s="120">
        <v>10</v>
      </c>
      <c r="AG18" s="126">
        <f t="shared" si="8"/>
        <v>320</v>
      </c>
      <c r="AH18" s="126">
        <v>32</v>
      </c>
      <c r="AI18" s="120">
        <v>10</v>
      </c>
      <c r="AJ18" s="121">
        <f t="shared" si="9"/>
        <v>320</v>
      </c>
      <c r="AK18" s="119">
        <v>32</v>
      </c>
      <c r="AL18" s="120">
        <v>10</v>
      </c>
      <c r="AM18" s="121">
        <f t="shared" si="10"/>
        <v>320</v>
      </c>
      <c r="AN18" s="119">
        <v>32</v>
      </c>
      <c r="AO18" s="120">
        <v>10</v>
      </c>
      <c r="AP18" s="121">
        <f t="shared" si="11"/>
        <v>320</v>
      </c>
      <c r="AQ18" s="127"/>
      <c r="AR18" s="128"/>
      <c r="AS18" s="129">
        <f t="shared" si="12"/>
        <v>0</v>
      </c>
      <c r="AT18" s="127"/>
      <c r="AU18" s="128"/>
      <c r="AV18" s="129">
        <f t="shared" si="13"/>
        <v>0</v>
      </c>
      <c r="AW18" s="127"/>
      <c r="AX18" s="128"/>
      <c r="AY18" s="112">
        <f t="shared" si="14"/>
        <v>0</v>
      </c>
    </row>
    <row r="19" spans="1:52" s="130" customFormat="1" ht="41.25" customHeight="1">
      <c r="A19" s="102" t="s">
        <v>12</v>
      </c>
      <c r="B19" s="103" t="s">
        <v>13</v>
      </c>
      <c r="C19" s="131" t="s">
        <v>11</v>
      </c>
      <c r="D19" s="105">
        <v>24</v>
      </c>
      <c r="E19" s="106">
        <v>150</v>
      </c>
      <c r="F19" s="107">
        <f>D19*E19</f>
        <v>3600</v>
      </c>
      <c r="G19" s="108">
        <f>F19*1.17</f>
        <v>4212</v>
      </c>
      <c r="H19" s="109"/>
      <c r="I19" s="110">
        <f>+P19+S19+V19+Y19+AB19+AE19</f>
        <v>12</v>
      </c>
      <c r="J19" s="110">
        <f>+AH19+AK19+AN19+AQ19+AT19+AW19</f>
        <v>12</v>
      </c>
      <c r="K19" s="111">
        <f t="shared" si="1"/>
        <v>24</v>
      </c>
      <c r="L19" s="112">
        <f t="shared" si="2"/>
        <v>0</v>
      </c>
      <c r="M19" s="113">
        <f t="shared" si="0"/>
        <v>0</v>
      </c>
      <c r="N19" s="114">
        <f t="shared" si="30"/>
        <v>2880</v>
      </c>
      <c r="O19" s="115">
        <f>+F19-(R19+U19+X19+AA19+AD19+AG19+AJ19+AM19+AP19+AS19+AV19+AY19)</f>
        <v>720</v>
      </c>
      <c r="P19" s="132"/>
      <c r="Q19" s="128"/>
      <c r="R19" s="129">
        <f t="shared" si="3"/>
        <v>0</v>
      </c>
      <c r="S19" s="127"/>
      <c r="T19" s="128"/>
      <c r="U19" s="129">
        <f t="shared" si="4"/>
        <v>0</v>
      </c>
      <c r="V19" s="127"/>
      <c r="W19" s="133"/>
      <c r="X19" s="129">
        <f t="shared" si="5"/>
        <v>0</v>
      </c>
      <c r="Y19" s="125">
        <v>4</v>
      </c>
      <c r="Z19" s="117">
        <v>120</v>
      </c>
      <c r="AA19" s="118">
        <f t="shared" si="6"/>
        <v>480</v>
      </c>
      <c r="AB19" s="125">
        <v>4</v>
      </c>
      <c r="AC19" s="117">
        <v>120</v>
      </c>
      <c r="AD19" s="118">
        <f t="shared" si="7"/>
        <v>480</v>
      </c>
      <c r="AE19" s="119">
        <v>4</v>
      </c>
      <c r="AF19" s="120">
        <v>120</v>
      </c>
      <c r="AG19" s="126">
        <f t="shared" si="8"/>
        <v>480</v>
      </c>
      <c r="AH19" s="126">
        <v>4</v>
      </c>
      <c r="AI19" s="120">
        <v>120</v>
      </c>
      <c r="AJ19" s="121">
        <f t="shared" si="9"/>
        <v>480</v>
      </c>
      <c r="AK19" s="119">
        <v>4</v>
      </c>
      <c r="AL19" s="120">
        <v>120</v>
      </c>
      <c r="AM19" s="121">
        <f t="shared" si="10"/>
        <v>480</v>
      </c>
      <c r="AN19" s="119">
        <v>4</v>
      </c>
      <c r="AO19" s="120">
        <v>120</v>
      </c>
      <c r="AP19" s="121">
        <f t="shared" si="11"/>
        <v>480</v>
      </c>
      <c r="AQ19" s="127"/>
      <c r="AR19" s="128"/>
      <c r="AS19" s="129">
        <f t="shared" si="12"/>
        <v>0</v>
      </c>
      <c r="AT19" s="127"/>
      <c r="AU19" s="128"/>
      <c r="AV19" s="129">
        <f t="shared" si="13"/>
        <v>0</v>
      </c>
      <c r="AW19" s="127"/>
      <c r="AX19" s="128"/>
      <c r="AY19" s="112">
        <f t="shared" si="14"/>
        <v>0</v>
      </c>
    </row>
    <row r="20" spans="1:52" s="130" customFormat="1" ht="41.25" customHeight="1">
      <c r="A20" s="102" t="s">
        <v>241</v>
      </c>
      <c r="B20" s="103" t="s">
        <v>251</v>
      </c>
      <c r="C20" s="131" t="s">
        <v>11</v>
      </c>
      <c r="D20" s="105">
        <v>30</v>
      </c>
      <c r="E20" s="106">
        <v>850</v>
      </c>
      <c r="F20" s="107">
        <f>SUM(D20*E20)</f>
        <v>25500</v>
      </c>
      <c r="G20" s="108">
        <f>SUM(F20*1.17)</f>
        <v>29835</v>
      </c>
      <c r="H20" s="109"/>
      <c r="I20" s="110"/>
      <c r="J20" s="110"/>
      <c r="K20" s="111"/>
      <c r="L20" s="112"/>
      <c r="M20" s="113"/>
      <c r="N20" s="114"/>
      <c r="O20" s="115"/>
      <c r="P20" s="132"/>
      <c r="Q20" s="128"/>
      <c r="R20" s="129"/>
      <c r="S20" s="127"/>
      <c r="T20" s="128"/>
      <c r="U20" s="129"/>
      <c r="V20" s="127"/>
      <c r="W20" s="133"/>
      <c r="X20" s="129"/>
      <c r="Y20" s="125"/>
      <c r="Z20" s="117"/>
      <c r="AA20" s="118"/>
      <c r="AB20" s="125"/>
      <c r="AC20" s="117"/>
      <c r="AD20" s="118"/>
      <c r="AE20" s="119"/>
      <c r="AF20" s="120"/>
      <c r="AG20" s="126"/>
      <c r="AH20" s="126"/>
      <c r="AI20" s="120"/>
      <c r="AJ20" s="121"/>
      <c r="AK20" s="119"/>
      <c r="AL20" s="120"/>
      <c r="AM20" s="121"/>
      <c r="AN20" s="119"/>
      <c r="AO20" s="120"/>
      <c r="AP20" s="121"/>
      <c r="AQ20" s="127"/>
      <c r="AR20" s="128"/>
      <c r="AS20" s="129"/>
      <c r="AT20" s="127"/>
      <c r="AU20" s="128"/>
      <c r="AV20" s="129"/>
      <c r="AW20" s="127"/>
      <c r="AX20" s="128"/>
      <c r="AY20" s="112"/>
    </row>
    <row r="21" spans="1:52" s="3" customFormat="1" ht="141.75" customHeight="1">
      <c r="A21" s="134" t="s">
        <v>14</v>
      </c>
      <c r="B21" s="135" t="s">
        <v>802</v>
      </c>
      <c r="C21" s="86" t="s">
        <v>229</v>
      </c>
      <c r="D21" s="87">
        <v>367581.61</v>
      </c>
      <c r="E21" s="88"/>
      <c r="F21" s="89">
        <f>SUM(F22:F23)</f>
        <v>448004.08059999999</v>
      </c>
      <c r="G21" s="136">
        <f>SUM(G22:G23)</f>
        <v>524164.77430199995</v>
      </c>
      <c r="H21" s="90"/>
      <c r="I21" s="91">
        <f t="shared" ref="I21:L21" si="31">+I22+I23</f>
        <v>1917746.58</v>
      </c>
      <c r="J21" s="91">
        <f t="shared" si="31"/>
        <v>1265527.9300000002</v>
      </c>
      <c r="K21" s="92">
        <f t="shared" si="31"/>
        <v>3183274.5100000002</v>
      </c>
      <c r="L21" s="93">
        <f t="shared" si="31"/>
        <v>-114753.41000000015</v>
      </c>
      <c r="M21" s="94">
        <f t="shared" si="0"/>
        <v>-0.31218485059685153</v>
      </c>
      <c r="N21" s="95">
        <f t="shared" ref="N21:O21" si="32">+N22+N23</f>
        <v>464758.07845999993</v>
      </c>
      <c r="O21" s="96">
        <f t="shared" si="32"/>
        <v>-16753.997859999945</v>
      </c>
      <c r="P21" s="97"/>
      <c r="Q21" s="98"/>
      <c r="R21" s="99">
        <f t="shared" ref="R21" si="33">+R22+R23</f>
        <v>0</v>
      </c>
      <c r="S21" s="100"/>
      <c r="T21" s="98"/>
      <c r="U21" s="99">
        <f t="shared" ref="U21" si="34">+U22+U23</f>
        <v>0</v>
      </c>
      <c r="V21" s="100"/>
      <c r="W21" s="101"/>
      <c r="X21" s="99">
        <f t="shared" ref="X21" si="35">+X22+X23</f>
        <v>0</v>
      </c>
      <c r="Y21" s="100"/>
      <c r="Z21" s="98"/>
      <c r="AA21" s="99">
        <f t="shared" ref="AA21" si="36">+AA22+AA23</f>
        <v>93330.333559999985</v>
      </c>
      <c r="AB21" s="100"/>
      <c r="AC21" s="98"/>
      <c r="AD21" s="99">
        <f t="shared" ref="AD21" si="37">+AD22+AD23</f>
        <v>93330.333559999985</v>
      </c>
      <c r="AE21" s="100"/>
      <c r="AF21" s="98"/>
      <c r="AG21" s="93">
        <f t="shared" ref="AG21" si="38">+AG22+AG23</f>
        <v>93330.333559999985</v>
      </c>
      <c r="AH21" s="93"/>
      <c r="AI21" s="98"/>
      <c r="AJ21" s="99">
        <f t="shared" ref="AJ21" si="39">+AJ22+AJ23</f>
        <v>93330.333559999985</v>
      </c>
      <c r="AK21" s="100"/>
      <c r="AL21" s="98"/>
      <c r="AM21" s="99">
        <f t="shared" ref="AM21" si="40">+AM22+AM23</f>
        <v>55531.673779999997</v>
      </c>
      <c r="AN21" s="100"/>
      <c r="AO21" s="98"/>
      <c r="AP21" s="99">
        <f t="shared" ref="AP21" si="41">+AP22+AP23</f>
        <v>35905.070440000003</v>
      </c>
      <c r="AQ21" s="100"/>
      <c r="AR21" s="98"/>
      <c r="AS21" s="99">
        <f t="shared" ref="AS21" si="42">+AS22+AS23</f>
        <v>0</v>
      </c>
      <c r="AT21" s="100"/>
      <c r="AU21" s="98"/>
      <c r="AV21" s="99">
        <f t="shared" ref="AV21" si="43">+AV22+AV23</f>
        <v>0</v>
      </c>
      <c r="AW21" s="100"/>
      <c r="AX21" s="98"/>
      <c r="AY21" s="93">
        <f t="shared" ref="AY21" si="44">+AY22+AY23</f>
        <v>0</v>
      </c>
    </row>
    <row r="22" spans="1:52" s="130" customFormat="1" ht="72.75" customHeight="1">
      <c r="A22" s="137" t="s">
        <v>15</v>
      </c>
      <c r="B22" s="138" t="s">
        <v>803</v>
      </c>
      <c r="C22" s="131" t="s">
        <v>17</v>
      </c>
      <c r="D22" s="139">
        <v>2461226.1</v>
      </c>
      <c r="E22" s="106">
        <v>0.14599999999999999</v>
      </c>
      <c r="F22" s="140">
        <f>D22*E22</f>
        <v>359339.01059999998</v>
      </c>
      <c r="G22" s="141">
        <f>F22*1.17</f>
        <v>420426.64240199997</v>
      </c>
      <c r="H22" s="142"/>
      <c r="I22" s="143">
        <f>+P22+S22+V22+Y22+AB22+AE22</f>
        <v>1553369.58</v>
      </c>
      <c r="J22" s="143">
        <f>+AH22+AK22+AN22+AQ22+AT22+AW22</f>
        <v>1022609.93</v>
      </c>
      <c r="K22" s="111">
        <f t="shared" si="1"/>
        <v>2575979.5100000002</v>
      </c>
      <c r="L22" s="112">
        <f t="shared" si="2"/>
        <v>-114753.41000000015</v>
      </c>
      <c r="M22" s="113">
        <f t="shared" si="0"/>
        <v>-4.6624489314492541E-2</v>
      </c>
      <c r="N22" s="114">
        <f t="shared" ref="N22:N23" si="45">+R22+U22+X22+AA22+AD22+AG22+AJ22+AM22+AP22+AS22+AV22+AY22</f>
        <v>376093.00845999992</v>
      </c>
      <c r="O22" s="115">
        <f>+F22-(R22+U22+X22+AA22+AD22+AG22+AJ22+AM22+AP22+AS22+AV22+AY22)</f>
        <v>-16753.997859999945</v>
      </c>
      <c r="P22" s="132"/>
      <c r="Q22" s="128"/>
      <c r="R22" s="129">
        <f t="shared" si="3"/>
        <v>0</v>
      </c>
      <c r="S22" s="127"/>
      <c r="T22" s="128"/>
      <c r="U22" s="129">
        <f t="shared" si="4"/>
        <v>0</v>
      </c>
      <c r="V22" s="127"/>
      <c r="W22" s="133"/>
      <c r="X22" s="129">
        <f t="shared" si="5"/>
        <v>0</v>
      </c>
      <c r="Y22" s="125">
        <v>517789.86</v>
      </c>
      <c r="Z22" s="117">
        <v>0.14599999999999999</v>
      </c>
      <c r="AA22" s="118">
        <f t="shared" si="6"/>
        <v>75597.319559999989</v>
      </c>
      <c r="AB22" s="125">
        <v>517789.86</v>
      </c>
      <c r="AC22" s="117">
        <v>0.14599999999999999</v>
      </c>
      <c r="AD22" s="118">
        <f t="shared" si="7"/>
        <v>75597.319559999989</v>
      </c>
      <c r="AE22" s="119">
        <v>517789.86</v>
      </c>
      <c r="AF22" s="120">
        <v>0.14599999999999999</v>
      </c>
      <c r="AG22" s="126">
        <f t="shared" si="8"/>
        <v>75597.319559999989</v>
      </c>
      <c r="AH22" s="126">
        <v>517789.86</v>
      </c>
      <c r="AI22" s="120">
        <v>0.14599999999999999</v>
      </c>
      <c r="AJ22" s="121">
        <f t="shared" si="9"/>
        <v>75597.319559999989</v>
      </c>
      <c r="AK22" s="119">
        <v>258894.93</v>
      </c>
      <c r="AL22" s="120">
        <v>0.14599999999999999</v>
      </c>
      <c r="AM22" s="121">
        <f t="shared" si="10"/>
        <v>37798.659779999994</v>
      </c>
      <c r="AN22" s="119">
        <v>245925.14</v>
      </c>
      <c r="AO22" s="120">
        <v>0.14599999999999999</v>
      </c>
      <c r="AP22" s="121">
        <f t="shared" si="11"/>
        <v>35905.070440000003</v>
      </c>
      <c r="AQ22" s="127"/>
      <c r="AR22" s="128"/>
      <c r="AS22" s="129">
        <f t="shared" si="12"/>
        <v>0</v>
      </c>
      <c r="AT22" s="127"/>
      <c r="AU22" s="128"/>
      <c r="AV22" s="129">
        <f t="shared" si="13"/>
        <v>0</v>
      </c>
      <c r="AW22" s="127"/>
      <c r="AX22" s="128"/>
      <c r="AY22" s="112">
        <f t="shared" si="14"/>
        <v>0</v>
      </c>
    </row>
    <row r="23" spans="1:52" s="130" customFormat="1" ht="39" customHeight="1" thickBot="1">
      <c r="A23" s="144" t="s">
        <v>16</v>
      </c>
      <c r="B23" s="145" t="s">
        <v>228</v>
      </c>
      <c r="C23" s="146" t="s">
        <v>17</v>
      </c>
      <c r="D23" s="147">
        <v>607295</v>
      </c>
      <c r="E23" s="148">
        <v>0.14599999999999999</v>
      </c>
      <c r="F23" s="149">
        <f>D23*E23</f>
        <v>88665.069999999992</v>
      </c>
      <c r="G23" s="150">
        <f>F23*1.17</f>
        <v>103738.13189999998</v>
      </c>
      <c r="H23" s="142"/>
      <c r="I23" s="143">
        <f>+P23+S23+V23+Y23+AB23+AE23</f>
        <v>364377</v>
      </c>
      <c r="J23" s="143">
        <f>+AH23+AK23+AN23+AQ23+AT23+AW23</f>
        <v>242918</v>
      </c>
      <c r="K23" s="111">
        <f t="shared" si="1"/>
        <v>607295</v>
      </c>
      <c r="L23" s="112">
        <f>D23-K23</f>
        <v>0</v>
      </c>
      <c r="M23" s="113">
        <f t="shared" si="0"/>
        <v>0</v>
      </c>
      <c r="N23" s="114">
        <f t="shared" si="45"/>
        <v>88665.069999999992</v>
      </c>
      <c r="O23" s="115">
        <f>+F23-(R23+U23+X23+AA23+AD23+AG23+AJ23+AM23+AP23+AS23+AV23+AY23)</f>
        <v>0</v>
      </c>
      <c r="P23" s="132"/>
      <c r="Q23" s="128"/>
      <c r="R23" s="129">
        <f t="shared" si="3"/>
        <v>0</v>
      </c>
      <c r="S23" s="127"/>
      <c r="T23" s="128"/>
      <c r="U23" s="129">
        <f t="shared" si="4"/>
        <v>0</v>
      </c>
      <c r="V23" s="127"/>
      <c r="W23" s="133"/>
      <c r="X23" s="129">
        <f t="shared" si="5"/>
        <v>0</v>
      </c>
      <c r="Y23" s="125">
        <v>121459</v>
      </c>
      <c r="Z23" s="117">
        <v>0.14599999999999999</v>
      </c>
      <c r="AA23" s="118">
        <f t="shared" si="6"/>
        <v>17733.013999999999</v>
      </c>
      <c r="AB23" s="125">
        <v>121459</v>
      </c>
      <c r="AC23" s="117">
        <v>0.14599999999999999</v>
      </c>
      <c r="AD23" s="118">
        <f t="shared" si="7"/>
        <v>17733.013999999999</v>
      </c>
      <c r="AE23" s="119">
        <v>121459</v>
      </c>
      <c r="AF23" s="120">
        <v>0.14599999999999999</v>
      </c>
      <c r="AG23" s="126">
        <f t="shared" si="8"/>
        <v>17733.013999999999</v>
      </c>
      <c r="AH23" s="126">
        <v>121459</v>
      </c>
      <c r="AI23" s="120">
        <v>0.14599999999999999</v>
      </c>
      <c r="AJ23" s="121">
        <f t="shared" si="9"/>
        <v>17733.013999999999</v>
      </c>
      <c r="AK23" s="119">
        <v>121459</v>
      </c>
      <c r="AL23" s="120">
        <v>0.14599999999999999</v>
      </c>
      <c r="AM23" s="121">
        <f t="shared" si="10"/>
        <v>17733.013999999999</v>
      </c>
      <c r="AN23" s="127"/>
      <c r="AO23" s="128"/>
      <c r="AP23" s="129">
        <f t="shared" si="11"/>
        <v>0</v>
      </c>
      <c r="AQ23" s="127"/>
      <c r="AR23" s="128"/>
      <c r="AS23" s="129">
        <f t="shared" si="12"/>
        <v>0</v>
      </c>
      <c r="AT23" s="127"/>
      <c r="AU23" s="128"/>
      <c r="AV23" s="129">
        <f t="shared" si="13"/>
        <v>0</v>
      </c>
      <c r="AW23" s="127"/>
      <c r="AX23" s="128"/>
      <c r="AY23" s="112">
        <f t="shared" si="14"/>
        <v>0</v>
      </c>
    </row>
    <row r="24" spans="1:52" s="167" customFormat="1" ht="30" customHeight="1" thickBot="1">
      <c r="A24" s="151"/>
      <c r="B24" s="152" t="s">
        <v>18</v>
      </c>
      <c r="C24" s="153"/>
      <c r="D24" s="153"/>
      <c r="E24" s="154"/>
      <c r="F24" s="155">
        <f>SUM(F15:F23)-F17-F21</f>
        <v>667271.79791199998</v>
      </c>
      <c r="G24" s="156">
        <f>SUM(G15:G23)-G17-G21</f>
        <v>780708.00355703989</v>
      </c>
      <c r="H24" s="157"/>
      <c r="I24" s="158"/>
      <c r="J24" s="158"/>
      <c r="K24" s="158"/>
      <c r="L24" s="159"/>
      <c r="M24" s="159"/>
      <c r="N24" s="158">
        <f>SUM(N15:N23)-N17-N21</f>
        <v>608959.78743599984</v>
      </c>
      <c r="O24" s="160">
        <f>SUM(O15:O23)-O17-O21</f>
        <v>32812.010476000032</v>
      </c>
      <c r="P24" s="161"/>
      <c r="Q24" s="162"/>
      <c r="R24" s="163">
        <f>SUM(R15:R23)-R17-R21</f>
        <v>15455.287400000001</v>
      </c>
      <c r="S24" s="164"/>
      <c r="T24" s="162"/>
      <c r="U24" s="163">
        <f>SUM(U15:U23)-U17-U21</f>
        <v>15455.287400000001</v>
      </c>
      <c r="V24" s="164"/>
      <c r="W24" s="165"/>
      <c r="X24" s="163">
        <f>SUM(X15:X23)-X17-X21</f>
        <v>15455.287400000001</v>
      </c>
      <c r="Y24" s="164"/>
      <c r="Z24" s="162"/>
      <c r="AA24" s="163">
        <f>SUM(AA15:AA23)-AA17-AA21</f>
        <v>109665.62095999999</v>
      </c>
      <c r="AB24" s="164"/>
      <c r="AC24" s="162"/>
      <c r="AD24" s="163">
        <f>SUM(AD15:AD23)-AD17-AD21</f>
        <v>109665.62095999999</v>
      </c>
      <c r="AE24" s="164"/>
      <c r="AF24" s="162"/>
      <c r="AG24" s="166">
        <f>SUM(AG15:AG23)-AG17-AG21</f>
        <v>109665.62095999999</v>
      </c>
      <c r="AH24" s="166"/>
      <c r="AI24" s="162"/>
      <c r="AJ24" s="163">
        <f>SUM(AJ15:AJ23)-AJ17-AJ21</f>
        <v>109665.62095999999</v>
      </c>
      <c r="AK24" s="164"/>
      <c r="AL24" s="162"/>
      <c r="AM24" s="163">
        <f>SUM(AM15:AM23)-AM17-AM21</f>
        <v>71776.321179999984</v>
      </c>
      <c r="AN24" s="164"/>
      <c r="AO24" s="162"/>
      <c r="AP24" s="163">
        <f>SUM(AP15:AP23)-AP17-AP21</f>
        <v>52155.120216000003</v>
      </c>
      <c r="AQ24" s="164"/>
      <c r="AR24" s="162"/>
      <c r="AS24" s="163">
        <f>SUM(AS15:AS23)-AS17-AS21</f>
        <v>0</v>
      </c>
      <c r="AT24" s="164"/>
      <c r="AU24" s="162"/>
      <c r="AV24" s="163">
        <f>SUM(AV15:AV23)-AV17-AV21</f>
        <v>0</v>
      </c>
      <c r="AW24" s="164"/>
      <c r="AX24" s="162"/>
      <c r="AY24" s="166">
        <f>SUM(AY15:AY23)-AY17-AY21</f>
        <v>0</v>
      </c>
      <c r="AZ24" s="3"/>
    </row>
    <row r="25" spans="1:52" s="175" customFormat="1" ht="32.25" thickBot="1">
      <c r="A25" s="168"/>
      <c r="B25" s="169"/>
      <c r="C25" s="170"/>
      <c r="D25" s="171"/>
      <c r="E25" s="171"/>
      <c r="F25" s="172"/>
      <c r="G25" s="173"/>
      <c r="H25" s="174"/>
      <c r="I25" s="174"/>
      <c r="J25" s="174"/>
      <c r="K25" s="174"/>
      <c r="N25" s="176"/>
      <c r="O25" s="177"/>
      <c r="P25" s="178"/>
      <c r="Q25" s="179"/>
      <c r="R25" s="180">
        <f t="shared" si="3"/>
        <v>0</v>
      </c>
      <c r="S25" s="177"/>
      <c r="T25" s="179"/>
      <c r="U25" s="180">
        <f t="shared" si="4"/>
        <v>0</v>
      </c>
      <c r="V25" s="177"/>
      <c r="W25" s="181"/>
      <c r="X25" s="180">
        <f t="shared" si="5"/>
        <v>0</v>
      </c>
      <c r="Y25" s="177"/>
      <c r="Z25" s="179"/>
      <c r="AA25" s="180">
        <f t="shared" si="6"/>
        <v>0</v>
      </c>
      <c r="AB25" s="177"/>
      <c r="AC25" s="179"/>
      <c r="AD25" s="180">
        <f t="shared" si="7"/>
        <v>0</v>
      </c>
      <c r="AE25" s="177"/>
      <c r="AF25" s="179"/>
      <c r="AG25" s="177">
        <f t="shared" si="8"/>
        <v>0</v>
      </c>
      <c r="AH25" s="177"/>
      <c r="AI25" s="179"/>
      <c r="AJ25" s="180">
        <f t="shared" si="9"/>
        <v>0</v>
      </c>
      <c r="AK25" s="177"/>
      <c r="AL25" s="179"/>
      <c r="AM25" s="180">
        <f t="shared" si="10"/>
        <v>0</v>
      </c>
      <c r="AN25" s="177"/>
      <c r="AO25" s="179"/>
      <c r="AP25" s="180">
        <f t="shared" si="11"/>
        <v>0</v>
      </c>
      <c r="AQ25" s="177"/>
      <c r="AR25" s="179"/>
      <c r="AS25" s="180">
        <f t="shared" si="12"/>
        <v>0</v>
      </c>
      <c r="AT25" s="177"/>
      <c r="AU25" s="179"/>
      <c r="AV25" s="180">
        <f t="shared" si="13"/>
        <v>0</v>
      </c>
      <c r="AW25" s="177"/>
      <c r="AX25" s="179"/>
      <c r="AY25" s="177">
        <f t="shared" si="14"/>
        <v>0</v>
      </c>
      <c r="AZ25" s="6"/>
    </row>
    <row r="26" spans="1:52" s="50" customFormat="1" ht="30" customHeight="1" thickBot="1">
      <c r="A26" s="794" t="s">
        <v>804</v>
      </c>
      <c r="B26" s="795"/>
      <c r="C26" s="37"/>
      <c r="D26" s="37"/>
      <c r="E26" s="37"/>
      <c r="F26" s="182"/>
      <c r="G26" s="183"/>
      <c r="H26" s="184"/>
      <c r="I26" s="185"/>
      <c r="J26" s="185"/>
      <c r="K26" s="185"/>
      <c r="L26" s="41"/>
      <c r="M26" s="41"/>
      <c r="N26" s="186"/>
      <c r="O26" s="187"/>
      <c r="P26" s="188"/>
      <c r="Q26" s="189"/>
      <c r="R26" s="49">
        <f t="shared" si="3"/>
        <v>0</v>
      </c>
      <c r="S26" s="190"/>
      <c r="T26" s="189"/>
      <c r="U26" s="49">
        <f t="shared" si="4"/>
        <v>0</v>
      </c>
      <c r="V26" s="190"/>
      <c r="W26" s="48"/>
      <c r="X26" s="49">
        <f t="shared" si="5"/>
        <v>0</v>
      </c>
      <c r="Y26" s="190"/>
      <c r="Z26" s="189"/>
      <c r="AA26" s="49">
        <f t="shared" si="6"/>
        <v>0</v>
      </c>
      <c r="AB26" s="190"/>
      <c r="AC26" s="189"/>
      <c r="AD26" s="49">
        <f t="shared" si="7"/>
        <v>0</v>
      </c>
      <c r="AE26" s="190"/>
      <c r="AF26" s="189"/>
      <c r="AG26" s="191">
        <f t="shared" si="8"/>
        <v>0</v>
      </c>
      <c r="AH26" s="191"/>
      <c r="AI26" s="189"/>
      <c r="AJ26" s="49">
        <f t="shared" si="9"/>
        <v>0</v>
      </c>
      <c r="AK26" s="190"/>
      <c r="AL26" s="189"/>
      <c r="AM26" s="49">
        <f t="shared" si="10"/>
        <v>0</v>
      </c>
      <c r="AN26" s="190"/>
      <c r="AO26" s="189"/>
      <c r="AP26" s="49">
        <f t="shared" si="11"/>
        <v>0</v>
      </c>
      <c r="AQ26" s="190"/>
      <c r="AR26" s="189"/>
      <c r="AS26" s="49">
        <f t="shared" si="12"/>
        <v>0</v>
      </c>
      <c r="AT26" s="190"/>
      <c r="AU26" s="189"/>
      <c r="AV26" s="49">
        <f t="shared" si="13"/>
        <v>0</v>
      </c>
      <c r="AW26" s="190"/>
      <c r="AX26" s="189"/>
      <c r="AY26" s="191">
        <f t="shared" si="14"/>
        <v>0</v>
      </c>
      <c r="AZ26" s="6"/>
    </row>
    <row r="27" spans="1:52" ht="99" customHeight="1">
      <c r="A27" s="51">
        <v>1</v>
      </c>
      <c r="B27" s="52" t="s">
        <v>19</v>
      </c>
      <c r="C27" s="192" t="s">
        <v>17</v>
      </c>
      <c r="D27" s="193">
        <v>190000</v>
      </c>
      <c r="E27" s="193">
        <v>0.6</v>
      </c>
      <c r="F27" s="194">
        <f>D27*E27</f>
        <v>114000</v>
      </c>
      <c r="G27" s="195">
        <f>F27*1.17</f>
        <v>133380</v>
      </c>
      <c r="H27" s="196"/>
      <c r="I27" s="197">
        <f t="shared" ref="I27:I31" si="46">+P27+S27+V27+Y27+AB27+AE27</f>
        <v>138720</v>
      </c>
      <c r="J27" s="197">
        <f t="shared" ref="J27:J31" si="47">+AH27+AK27+AN27+AQ27+AT27+AW27</f>
        <v>118460</v>
      </c>
      <c r="K27" s="60">
        <f t="shared" ref="K27:K31" si="48">+I27+J27</f>
        <v>257180</v>
      </c>
      <c r="L27" s="197">
        <f t="shared" ref="L27:L31" si="49">D27-K27</f>
        <v>-67180</v>
      </c>
      <c r="M27" s="62">
        <f t="shared" ref="M27:M31" si="50">+L27/D27</f>
        <v>-0.35357894736842105</v>
      </c>
      <c r="N27" s="63">
        <f t="shared" ref="N27:N31" si="51">+R27+U27+X27+AA27+AD27+AG27+AJ27+AM27+AP27+AS27+AV27+AY27</f>
        <v>149164.4</v>
      </c>
      <c r="O27" s="198">
        <f t="shared" ref="O27:O31" si="52">+F27-(R27+U27+X27+AA27+AD27+AG27+AJ27+AM27+AP27+AS27+AV27+AY27)</f>
        <v>-35164.399999999994</v>
      </c>
      <c r="P27" s="82"/>
      <c r="Q27" s="75"/>
      <c r="R27" s="76">
        <f t="shared" si="3"/>
        <v>0</v>
      </c>
      <c r="S27" s="68">
        <v>23000</v>
      </c>
      <c r="T27" s="69">
        <v>0.57999999999999996</v>
      </c>
      <c r="U27" s="70">
        <f t="shared" si="4"/>
        <v>13339.999999999998</v>
      </c>
      <c r="V27" s="71">
        <v>101120</v>
      </c>
      <c r="W27" s="72">
        <v>0.57999999999999996</v>
      </c>
      <c r="X27" s="67">
        <f t="shared" si="5"/>
        <v>58649.599999999999</v>
      </c>
      <c r="Y27" s="74"/>
      <c r="Z27" s="75"/>
      <c r="AA27" s="76">
        <f t="shared" si="6"/>
        <v>0</v>
      </c>
      <c r="AB27" s="71">
        <v>14600</v>
      </c>
      <c r="AC27" s="66">
        <v>0.57999999999999996</v>
      </c>
      <c r="AD27" s="67">
        <f t="shared" si="7"/>
        <v>8468</v>
      </c>
      <c r="AE27" s="74"/>
      <c r="AF27" s="75"/>
      <c r="AG27" s="61">
        <f t="shared" si="8"/>
        <v>0</v>
      </c>
      <c r="AH27" s="73">
        <v>20200</v>
      </c>
      <c r="AI27" s="69">
        <v>0.57999999999999996</v>
      </c>
      <c r="AJ27" s="70">
        <f t="shared" si="9"/>
        <v>11716</v>
      </c>
      <c r="AK27" s="68">
        <v>94880</v>
      </c>
      <c r="AL27" s="69">
        <v>0.57999999999999996</v>
      </c>
      <c r="AM27" s="70">
        <f t="shared" si="10"/>
        <v>55030.399999999994</v>
      </c>
      <c r="AN27" s="68">
        <v>3380</v>
      </c>
      <c r="AO27" s="69">
        <v>0.57999999999999996</v>
      </c>
      <c r="AP27" s="70">
        <f t="shared" si="11"/>
        <v>1960.3999999999999</v>
      </c>
      <c r="AQ27" s="74"/>
      <c r="AR27" s="75"/>
      <c r="AS27" s="76">
        <f t="shared" si="12"/>
        <v>0</v>
      </c>
      <c r="AT27" s="74"/>
      <c r="AU27" s="75"/>
      <c r="AV27" s="76">
        <f t="shared" si="13"/>
        <v>0</v>
      </c>
      <c r="AW27" s="74"/>
      <c r="AX27" s="75"/>
      <c r="AY27" s="61">
        <f t="shared" si="14"/>
        <v>0</v>
      </c>
    </row>
    <row r="28" spans="1:52" ht="39.75" customHeight="1">
      <c r="A28" s="199">
        <v>2</v>
      </c>
      <c r="B28" s="200" t="s">
        <v>20</v>
      </c>
      <c r="C28" s="131" t="s">
        <v>17</v>
      </c>
      <c r="D28" s="139">
        <v>13000</v>
      </c>
      <c r="E28" s="106">
        <v>2</v>
      </c>
      <c r="F28" s="140">
        <f>D28*E28</f>
        <v>26000</v>
      </c>
      <c r="G28" s="141">
        <f>F28*1.17</f>
        <v>30419.999999999996</v>
      </c>
      <c r="H28" s="58"/>
      <c r="I28" s="59">
        <f t="shared" si="46"/>
        <v>0</v>
      </c>
      <c r="J28" s="59">
        <f t="shared" si="47"/>
        <v>28000</v>
      </c>
      <c r="K28" s="60">
        <f t="shared" si="48"/>
        <v>28000</v>
      </c>
      <c r="L28" s="197">
        <f t="shared" si="49"/>
        <v>-15000</v>
      </c>
      <c r="M28" s="62">
        <f t="shared" si="50"/>
        <v>-1.1538461538461537</v>
      </c>
      <c r="N28" s="63">
        <f t="shared" si="51"/>
        <v>56000</v>
      </c>
      <c r="O28" s="198">
        <f t="shared" si="52"/>
        <v>-30000</v>
      </c>
      <c r="P28" s="82"/>
      <c r="Q28" s="75"/>
      <c r="R28" s="76">
        <f t="shared" si="3"/>
        <v>0</v>
      </c>
      <c r="S28" s="74"/>
      <c r="T28" s="75"/>
      <c r="U28" s="76">
        <f t="shared" si="4"/>
        <v>0</v>
      </c>
      <c r="V28" s="74"/>
      <c r="W28" s="83"/>
      <c r="X28" s="76">
        <f t="shared" si="5"/>
        <v>0</v>
      </c>
      <c r="Y28" s="74"/>
      <c r="Z28" s="75"/>
      <c r="AA28" s="76">
        <f t="shared" si="6"/>
        <v>0</v>
      </c>
      <c r="AB28" s="74"/>
      <c r="AC28" s="75"/>
      <c r="AD28" s="76">
        <f t="shared" si="7"/>
        <v>0</v>
      </c>
      <c r="AE28" s="74"/>
      <c r="AF28" s="75"/>
      <c r="AG28" s="61">
        <f t="shared" si="8"/>
        <v>0</v>
      </c>
      <c r="AH28" s="73">
        <v>14000</v>
      </c>
      <c r="AI28" s="69">
        <v>2</v>
      </c>
      <c r="AJ28" s="70">
        <f t="shared" si="9"/>
        <v>28000</v>
      </c>
      <c r="AK28" s="68">
        <v>14000</v>
      </c>
      <c r="AL28" s="69">
        <v>2</v>
      </c>
      <c r="AM28" s="70">
        <f t="shared" si="10"/>
        <v>28000</v>
      </c>
      <c r="AN28" s="74"/>
      <c r="AO28" s="75"/>
      <c r="AP28" s="76">
        <f t="shared" si="11"/>
        <v>0</v>
      </c>
      <c r="AQ28" s="74"/>
      <c r="AR28" s="75"/>
      <c r="AS28" s="76">
        <f t="shared" si="12"/>
        <v>0</v>
      </c>
      <c r="AT28" s="74"/>
      <c r="AU28" s="75"/>
      <c r="AV28" s="76">
        <f t="shared" si="13"/>
        <v>0</v>
      </c>
      <c r="AW28" s="74"/>
      <c r="AX28" s="75"/>
      <c r="AY28" s="61">
        <f t="shared" si="14"/>
        <v>0</v>
      </c>
    </row>
    <row r="29" spans="1:52" ht="60.75" customHeight="1">
      <c r="A29" s="199">
        <v>3</v>
      </c>
      <c r="B29" s="200" t="s">
        <v>21</v>
      </c>
      <c r="C29" s="131" t="s">
        <v>17</v>
      </c>
      <c r="D29" s="139">
        <v>10</v>
      </c>
      <c r="E29" s="106">
        <v>120</v>
      </c>
      <c r="F29" s="140">
        <f>D29*E29</f>
        <v>1200</v>
      </c>
      <c r="G29" s="141">
        <f>F29*1.17</f>
        <v>1404</v>
      </c>
      <c r="H29" s="58"/>
      <c r="I29" s="59">
        <f t="shared" si="46"/>
        <v>0</v>
      </c>
      <c r="J29" s="59">
        <f t="shared" si="47"/>
        <v>0</v>
      </c>
      <c r="K29" s="60">
        <f t="shared" si="48"/>
        <v>0</v>
      </c>
      <c r="L29" s="197">
        <f t="shared" si="49"/>
        <v>10</v>
      </c>
      <c r="M29" s="62">
        <f t="shared" si="50"/>
        <v>1</v>
      </c>
      <c r="N29" s="63">
        <f t="shared" si="51"/>
        <v>0</v>
      </c>
      <c r="O29" s="198">
        <f t="shared" si="52"/>
        <v>1200</v>
      </c>
      <c r="P29" s="82"/>
      <c r="Q29" s="75"/>
      <c r="R29" s="76">
        <f t="shared" si="3"/>
        <v>0</v>
      </c>
      <c r="S29" s="74"/>
      <c r="T29" s="75"/>
      <c r="U29" s="76">
        <f t="shared" si="4"/>
        <v>0</v>
      </c>
      <c r="V29" s="74"/>
      <c r="W29" s="83"/>
      <c r="X29" s="76">
        <f t="shared" si="5"/>
        <v>0</v>
      </c>
      <c r="Y29" s="74"/>
      <c r="Z29" s="75"/>
      <c r="AA29" s="76">
        <f t="shared" si="6"/>
        <v>0</v>
      </c>
      <c r="AB29" s="74"/>
      <c r="AC29" s="75"/>
      <c r="AD29" s="76">
        <f t="shared" si="7"/>
        <v>0</v>
      </c>
      <c r="AE29" s="74"/>
      <c r="AF29" s="75"/>
      <c r="AG29" s="61">
        <f t="shared" si="8"/>
        <v>0</v>
      </c>
      <c r="AH29" s="61"/>
      <c r="AI29" s="75"/>
      <c r="AJ29" s="76">
        <f t="shared" si="9"/>
        <v>0</v>
      </c>
      <c r="AK29" s="74"/>
      <c r="AL29" s="75"/>
      <c r="AM29" s="76">
        <f t="shared" si="10"/>
        <v>0</v>
      </c>
      <c r="AN29" s="74"/>
      <c r="AO29" s="75"/>
      <c r="AP29" s="76">
        <f t="shared" si="11"/>
        <v>0</v>
      </c>
      <c r="AQ29" s="74"/>
      <c r="AR29" s="75"/>
      <c r="AS29" s="76">
        <f t="shared" si="12"/>
        <v>0</v>
      </c>
      <c r="AT29" s="74"/>
      <c r="AU29" s="75"/>
      <c r="AV29" s="76">
        <f t="shared" si="13"/>
        <v>0</v>
      </c>
      <c r="AW29" s="74"/>
      <c r="AX29" s="75"/>
      <c r="AY29" s="61">
        <f t="shared" si="14"/>
        <v>0</v>
      </c>
    </row>
    <row r="30" spans="1:52" ht="60.75" customHeight="1">
      <c r="A30" s="199">
        <v>4</v>
      </c>
      <c r="B30" s="200" t="s">
        <v>22</v>
      </c>
      <c r="C30" s="19"/>
      <c r="D30" s="106">
        <v>200</v>
      </c>
      <c r="E30" s="106">
        <v>50</v>
      </c>
      <c r="F30" s="140">
        <f>D30*E30</f>
        <v>10000</v>
      </c>
      <c r="G30" s="141">
        <f>F30*1.17</f>
        <v>11700</v>
      </c>
      <c r="H30" s="58"/>
      <c r="I30" s="59">
        <f t="shared" si="46"/>
        <v>410</v>
      </c>
      <c r="J30" s="59">
        <f t="shared" si="47"/>
        <v>390</v>
      </c>
      <c r="K30" s="60">
        <f t="shared" si="48"/>
        <v>800</v>
      </c>
      <c r="L30" s="197">
        <f t="shared" si="49"/>
        <v>-600</v>
      </c>
      <c r="M30" s="62">
        <f t="shared" si="50"/>
        <v>-3</v>
      </c>
      <c r="N30" s="63">
        <f t="shared" si="51"/>
        <v>24000</v>
      </c>
      <c r="O30" s="198">
        <f t="shared" si="52"/>
        <v>-14000</v>
      </c>
      <c r="P30" s="82"/>
      <c r="Q30" s="75"/>
      <c r="R30" s="76">
        <f t="shared" si="3"/>
        <v>0</v>
      </c>
      <c r="S30" s="74"/>
      <c r="T30" s="75"/>
      <c r="U30" s="76">
        <f t="shared" si="4"/>
        <v>0</v>
      </c>
      <c r="V30" s="71">
        <v>150</v>
      </c>
      <c r="W30" s="72">
        <v>30</v>
      </c>
      <c r="X30" s="67">
        <f t="shared" si="5"/>
        <v>4500</v>
      </c>
      <c r="Y30" s="74"/>
      <c r="Z30" s="75"/>
      <c r="AA30" s="76">
        <f t="shared" si="6"/>
        <v>0</v>
      </c>
      <c r="AB30" s="71">
        <v>120</v>
      </c>
      <c r="AC30" s="66">
        <v>30</v>
      </c>
      <c r="AD30" s="67">
        <f t="shared" si="7"/>
        <v>3600</v>
      </c>
      <c r="AE30" s="68">
        <v>140</v>
      </c>
      <c r="AF30" s="69">
        <v>30</v>
      </c>
      <c r="AG30" s="73">
        <f t="shared" si="8"/>
        <v>4200</v>
      </c>
      <c r="AH30" s="61"/>
      <c r="AI30" s="75"/>
      <c r="AJ30" s="76">
        <f t="shared" si="9"/>
        <v>0</v>
      </c>
      <c r="AK30" s="74"/>
      <c r="AL30" s="75"/>
      <c r="AM30" s="76">
        <f t="shared" si="10"/>
        <v>0</v>
      </c>
      <c r="AN30" s="68">
        <v>390</v>
      </c>
      <c r="AO30" s="69">
        <v>30</v>
      </c>
      <c r="AP30" s="70">
        <f t="shared" si="11"/>
        <v>11700</v>
      </c>
      <c r="AQ30" s="74"/>
      <c r="AR30" s="75"/>
      <c r="AS30" s="76">
        <f t="shared" si="12"/>
        <v>0</v>
      </c>
      <c r="AT30" s="74"/>
      <c r="AU30" s="75"/>
      <c r="AV30" s="76">
        <f t="shared" si="13"/>
        <v>0</v>
      </c>
      <c r="AW30" s="74"/>
      <c r="AX30" s="75"/>
      <c r="AY30" s="61">
        <f t="shared" si="14"/>
        <v>0</v>
      </c>
    </row>
    <row r="31" spans="1:52" ht="38.25" customHeight="1" thickBot="1">
      <c r="A31" s="201">
        <v>5</v>
      </c>
      <c r="B31" s="202" t="s">
        <v>243</v>
      </c>
      <c r="C31" s="203"/>
      <c r="D31" s="204"/>
      <c r="E31" s="204"/>
      <c r="F31" s="149">
        <v>20000</v>
      </c>
      <c r="G31" s="150">
        <f>F31*1.17</f>
        <v>23400</v>
      </c>
      <c r="H31" s="58"/>
      <c r="I31" s="59">
        <f t="shared" si="46"/>
        <v>0</v>
      </c>
      <c r="J31" s="59">
        <f t="shared" si="47"/>
        <v>0</v>
      </c>
      <c r="K31" s="60">
        <f t="shared" si="48"/>
        <v>0</v>
      </c>
      <c r="L31" s="197">
        <f t="shared" si="49"/>
        <v>0</v>
      </c>
      <c r="M31" s="62" t="e">
        <f t="shared" si="50"/>
        <v>#DIV/0!</v>
      </c>
      <c r="N31" s="63">
        <f t="shared" si="51"/>
        <v>0</v>
      </c>
      <c r="O31" s="198">
        <f t="shared" si="52"/>
        <v>20000</v>
      </c>
      <c r="P31" s="82"/>
      <c r="Q31" s="75"/>
      <c r="R31" s="76">
        <f t="shared" si="3"/>
        <v>0</v>
      </c>
      <c r="S31" s="74"/>
      <c r="T31" s="75"/>
      <c r="U31" s="76">
        <f t="shared" si="4"/>
        <v>0</v>
      </c>
      <c r="V31" s="74"/>
      <c r="W31" s="83"/>
      <c r="X31" s="76">
        <f t="shared" si="5"/>
        <v>0</v>
      </c>
      <c r="Y31" s="74"/>
      <c r="Z31" s="75"/>
      <c r="AA31" s="76">
        <f t="shared" si="6"/>
        <v>0</v>
      </c>
      <c r="AB31" s="74"/>
      <c r="AC31" s="75"/>
      <c r="AD31" s="76">
        <f t="shared" si="7"/>
        <v>0</v>
      </c>
      <c r="AE31" s="74"/>
      <c r="AF31" s="75"/>
      <c r="AG31" s="61">
        <f t="shared" si="8"/>
        <v>0</v>
      </c>
      <c r="AH31" s="61"/>
      <c r="AI31" s="75"/>
      <c r="AJ31" s="76">
        <f t="shared" si="9"/>
        <v>0</v>
      </c>
      <c r="AK31" s="74"/>
      <c r="AL31" s="75"/>
      <c r="AM31" s="76">
        <f t="shared" si="10"/>
        <v>0</v>
      </c>
      <c r="AN31" s="74"/>
      <c r="AO31" s="75"/>
      <c r="AP31" s="76">
        <f t="shared" si="11"/>
        <v>0</v>
      </c>
      <c r="AQ31" s="74"/>
      <c r="AR31" s="75"/>
      <c r="AS31" s="76">
        <f t="shared" si="12"/>
        <v>0</v>
      </c>
      <c r="AT31" s="74"/>
      <c r="AU31" s="75"/>
      <c r="AV31" s="76">
        <f t="shared" si="13"/>
        <v>0</v>
      </c>
      <c r="AW31" s="74"/>
      <c r="AX31" s="75"/>
      <c r="AY31" s="61">
        <f t="shared" si="14"/>
        <v>0</v>
      </c>
    </row>
    <row r="32" spans="1:52" s="167" customFormat="1" ht="30" customHeight="1" thickBot="1">
      <c r="A32" s="151"/>
      <c r="B32" s="152" t="s">
        <v>23</v>
      </c>
      <c r="C32" s="153"/>
      <c r="D32" s="205"/>
      <c r="E32" s="154"/>
      <c r="F32" s="155">
        <f>SUM(F27:F31)</f>
        <v>171200</v>
      </c>
      <c r="G32" s="156">
        <f t="shared" ref="G32" si="53">SUM(G27:G31)</f>
        <v>200304</v>
      </c>
      <c r="H32" s="157"/>
      <c r="I32" s="158"/>
      <c r="J32" s="158"/>
      <c r="K32" s="158"/>
      <c r="L32" s="159"/>
      <c r="M32" s="159"/>
      <c r="N32" s="158">
        <f t="shared" ref="N32:O32" si="54">SUM(N27:N31)</f>
        <v>229164.4</v>
      </c>
      <c r="O32" s="160">
        <f t="shared" si="54"/>
        <v>-57964.399999999994</v>
      </c>
      <c r="P32" s="161"/>
      <c r="Q32" s="162"/>
      <c r="R32" s="163">
        <f>SUM(R27:R31)</f>
        <v>0</v>
      </c>
      <c r="S32" s="164"/>
      <c r="T32" s="162"/>
      <c r="U32" s="163">
        <f t="shared" ref="U32" si="55">SUM(U27:U31)</f>
        <v>13339.999999999998</v>
      </c>
      <c r="V32" s="164"/>
      <c r="W32" s="165"/>
      <c r="X32" s="163">
        <f>SUM(X27:X31)</f>
        <v>63149.599999999999</v>
      </c>
      <c r="Y32" s="164"/>
      <c r="Z32" s="162"/>
      <c r="AA32" s="163">
        <f t="shared" ref="AA32" si="56">SUM(AA27:AA31)</f>
        <v>0</v>
      </c>
      <c r="AB32" s="164"/>
      <c r="AC32" s="162"/>
      <c r="AD32" s="163">
        <f t="shared" ref="AD32" si="57">SUM(AD27:AD31)</f>
        <v>12068</v>
      </c>
      <c r="AE32" s="164"/>
      <c r="AF32" s="162"/>
      <c r="AG32" s="166">
        <f t="shared" ref="AG32" si="58">SUM(AG27:AG31)</f>
        <v>4200</v>
      </c>
      <c r="AH32" s="166"/>
      <c r="AI32" s="162"/>
      <c r="AJ32" s="163">
        <f t="shared" ref="AJ32" si="59">SUM(AJ27:AJ31)</f>
        <v>39716</v>
      </c>
      <c r="AK32" s="164"/>
      <c r="AL32" s="162"/>
      <c r="AM32" s="163">
        <f t="shared" ref="AM32" si="60">SUM(AM27:AM31)</f>
        <v>83030.399999999994</v>
      </c>
      <c r="AN32" s="164"/>
      <c r="AO32" s="162"/>
      <c r="AP32" s="163">
        <f t="shared" ref="AP32" si="61">SUM(AP27:AP31)</f>
        <v>13660.4</v>
      </c>
      <c r="AQ32" s="164"/>
      <c r="AR32" s="162"/>
      <c r="AS32" s="163">
        <f t="shared" ref="AS32" si="62">SUM(AS27:AS31)</f>
        <v>0</v>
      </c>
      <c r="AT32" s="164"/>
      <c r="AU32" s="162"/>
      <c r="AV32" s="163">
        <f t="shared" ref="AV32" si="63">SUM(AV27:AV31)</f>
        <v>0</v>
      </c>
      <c r="AW32" s="164"/>
      <c r="AX32" s="162"/>
      <c r="AY32" s="166">
        <f t="shared" ref="AY32" si="64">SUM(AY27:AY31)</f>
        <v>0</v>
      </c>
      <c r="AZ32" s="3"/>
    </row>
    <row r="33" spans="1:52" s="175" customFormat="1">
      <c r="A33" s="206"/>
      <c r="B33" s="207"/>
      <c r="C33" s="208"/>
      <c r="D33" s="209"/>
      <c r="E33" s="209"/>
      <c r="F33" s="210"/>
      <c r="G33" s="211"/>
      <c r="H33" s="174"/>
      <c r="I33" s="174"/>
      <c r="J33" s="174"/>
      <c r="K33" s="174"/>
      <c r="N33" s="176">
        <f t="shared" ref="N33:N80" si="65">+R33+U33+X33+AA33+AD33+AG33+AJ33+AM33+AP33+AS33+AV33+AY33</f>
        <v>0</v>
      </c>
      <c r="O33" s="177"/>
      <c r="P33" s="178"/>
      <c r="Q33" s="179"/>
      <c r="R33" s="180">
        <f t="shared" si="3"/>
        <v>0</v>
      </c>
      <c r="S33" s="177"/>
      <c r="T33" s="179"/>
      <c r="U33" s="180">
        <f t="shared" si="4"/>
        <v>0</v>
      </c>
      <c r="V33" s="177"/>
      <c r="W33" s="181"/>
      <c r="X33" s="180">
        <f t="shared" si="5"/>
        <v>0</v>
      </c>
      <c r="Y33" s="177"/>
      <c r="Z33" s="179"/>
      <c r="AA33" s="180">
        <f t="shared" si="6"/>
        <v>0</v>
      </c>
      <c r="AB33" s="177"/>
      <c r="AC33" s="179"/>
      <c r="AD33" s="180">
        <f t="shared" si="7"/>
        <v>0</v>
      </c>
      <c r="AE33" s="177"/>
      <c r="AF33" s="179"/>
      <c r="AG33" s="177">
        <f t="shared" si="8"/>
        <v>0</v>
      </c>
      <c r="AH33" s="177"/>
      <c r="AI33" s="179"/>
      <c r="AJ33" s="180">
        <f t="shared" si="9"/>
        <v>0</v>
      </c>
      <c r="AK33" s="177"/>
      <c r="AL33" s="179"/>
      <c r="AM33" s="180">
        <f t="shared" si="10"/>
        <v>0</v>
      </c>
      <c r="AN33" s="177"/>
      <c r="AO33" s="179"/>
      <c r="AP33" s="180">
        <f t="shared" si="11"/>
        <v>0</v>
      </c>
      <c r="AQ33" s="177"/>
      <c r="AR33" s="179"/>
      <c r="AS33" s="180">
        <f t="shared" si="12"/>
        <v>0</v>
      </c>
      <c r="AT33" s="177"/>
      <c r="AU33" s="179"/>
      <c r="AV33" s="180">
        <f t="shared" si="13"/>
        <v>0</v>
      </c>
      <c r="AW33" s="177"/>
      <c r="AX33" s="179"/>
      <c r="AY33" s="177">
        <f t="shared" si="14"/>
        <v>0</v>
      </c>
      <c r="AZ33" s="6"/>
    </row>
    <row r="34" spans="1:52" s="50" customFormat="1" ht="30" customHeight="1" thickBot="1">
      <c r="A34" s="212"/>
      <c r="B34" s="213" t="s">
        <v>805</v>
      </c>
      <c r="C34" s="214"/>
      <c r="D34" s="214"/>
      <c r="E34" s="214"/>
      <c r="F34" s="215"/>
      <c r="G34" s="216"/>
      <c r="H34" s="217"/>
      <c r="I34" s="218"/>
      <c r="J34" s="218"/>
      <c r="K34" s="218"/>
      <c r="L34" s="41"/>
      <c r="M34" s="41"/>
      <c r="N34" s="186">
        <f t="shared" si="65"/>
        <v>0</v>
      </c>
      <c r="O34" s="187"/>
      <c r="P34" s="188"/>
      <c r="Q34" s="189"/>
      <c r="R34" s="49">
        <f t="shared" si="3"/>
        <v>0</v>
      </c>
      <c r="S34" s="190"/>
      <c r="T34" s="189"/>
      <c r="U34" s="49">
        <f t="shared" si="4"/>
        <v>0</v>
      </c>
      <c r="V34" s="190"/>
      <c r="W34" s="48"/>
      <c r="X34" s="49">
        <f t="shared" si="5"/>
        <v>0</v>
      </c>
      <c r="Y34" s="190"/>
      <c r="Z34" s="189"/>
      <c r="AA34" s="49">
        <f t="shared" si="6"/>
        <v>0</v>
      </c>
      <c r="AB34" s="190"/>
      <c r="AC34" s="189"/>
      <c r="AD34" s="49">
        <f t="shared" si="7"/>
        <v>0</v>
      </c>
      <c r="AE34" s="190"/>
      <c r="AF34" s="189"/>
      <c r="AG34" s="191">
        <f t="shared" si="8"/>
        <v>0</v>
      </c>
      <c r="AH34" s="191"/>
      <c r="AI34" s="189"/>
      <c r="AJ34" s="49">
        <f t="shared" si="9"/>
        <v>0</v>
      </c>
      <c r="AK34" s="190"/>
      <c r="AL34" s="189"/>
      <c r="AM34" s="49">
        <f t="shared" si="10"/>
        <v>0</v>
      </c>
      <c r="AN34" s="190"/>
      <c r="AO34" s="189"/>
      <c r="AP34" s="49">
        <f t="shared" si="11"/>
        <v>0</v>
      </c>
      <c r="AQ34" s="190"/>
      <c r="AR34" s="189"/>
      <c r="AS34" s="49">
        <f t="shared" si="12"/>
        <v>0</v>
      </c>
      <c r="AT34" s="190"/>
      <c r="AU34" s="189"/>
      <c r="AV34" s="49">
        <f t="shared" si="13"/>
        <v>0</v>
      </c>
      <c r="AW34" s="190"/>
      <c r="AX34" s="189"/>
      <c r="AY34" s="191">
        <f t="shared" si="14"/>
        <v>0</v>
      </c>
      <c r="AZ34" s="6"/>
    </row>
    <row r="35" spans="1:52" ht="102.75" customHeight="1">
      <c r="A35" s="51">
        <v>1</v>
      </c>
      <c r="B35" s="52" t="s">
        <v>24</v>
      </c>
      <c r="C35" s="53" t="s">
        <v>25</v>
      </c>
      <c r="D35" s="219">
        <v>100</v>
      </c>
      <c r="E35" s="220">
        <v>85</v>
      </c>
      <c r="F35" s="221">
        <f t="shared" ref="F35:F41" si="66">D35*E35</f>
        <v>8500</v>
      </c>
      <c r="G35" s="195">
        <f t="shared" ref="G35:G41" si="67">F35*1.17</f>
        <v>9945</v>
      </c>
      <c r="H35" s="222"/>
      <c r="I35" s="223">
        <f t="shared" ref="I35:I41" si="68">+P35+S35+V35+Y35+AB35+AE35</f>
        <v>100</v>
      </c>
      <c r="J35" s="223">
        <f t="shared" ref="J35:J41" si="69">+AH35+AK35+AN35+AQ35+AT35+AW35</f>
        <v>155</v>
      </c>
      <c r="K35" s="224">
        <f t="shared" ref="K35:K41" si="70">+I35+J35</f>
        <v>255</v>
      </c>
      <c r="L35" s="197">
        <f t="shared" ref="L35:L41" si="71">D35-K35</f>
        <v>-155</v>
      </c>
      <c r="M35" s="62">
        <f t="shared" ref="M35:M41" si="72">+L35/D35</f>
        <v>-1.55</v>
      </c>
      <c r="N35" s="63">
        <f t="shared" si="65"/>
        <v>20850</v>
      </c>
      <c r="O35" s="198">
        <f t="shared" ref="O35:O41" si="73">+F35-(R35+U35+X35+AA35+AD35+AG35+AJ35+AM35+AP35+AS35+AV35+AY35)</f>
        <v>-12350</v>
      </c>
      <c r="P35" s="225">
        <v>55</v>
      </c>
      <c r="Q35" s="69">
        <v>70</v>
      </c>
      <c r="R35" s="70">
        <f t="shared" si="3"/>
        <v>3850</v>
      </c>
      <c r="S35" s="68">
        <v>15</v>
      </c>
      <c r="T35" s="69">
        <v>85</v>
      </c>
      <c r="U35" s="70">
        <f t="shared" si="4"/>
        <v>1275</v>
      </c>
      <c r="V35" s="74"/>
      <c r="W35" s="83"/>
      <c r="X35" s="76">
        <f t="shared" si="5"/>
        <v>0</v>
      </c>
      <c r="Y35" s="74"/>
      <c r="Z35" s="75"/>
      <c r="AA35" s="76">
        <f t="shared" si="6"/>
        <v>0</v>
      </c>
      <c r="AB35" s="74"/>
      <c r="AC35" s="75"/>
      <c r="AD35" s="76">
        <f t="shared" si="7"/>
        <v>0</v>
      </c>
      <c r="AE35" s="68">
        <v>30</v>
      </c>
      <c r="AF35" s="69">
        <v>85</v>
      </c>
      <c r="AG35" s="73">
        <f t="shared" si="8"/>
        <v>2550</v>
      </c>
      <c r="AH35" s="73">
        <v>45</v>
      </c>
      <c r="AI35" s="69">
        <v>85</v>
      </c>
      <c r="AJ35" s="70">
        <f t="shared" si="9"/>
        <v>3825</v>
      </c>
      <c r="AK35" s="68">
        <v>35</v>
      </c>
      <c r="AL35" s="69">
        <v>85</v>
      </c>
      <c r="AM35" s="70">
        <f t="shared" si="10"/>
        <v>2975</v>
      </c>
      <c r="AN35" s="68">
        <v>75</v>
      </c>
      <c r="AO35" s="69">
        <v>85</v>
      </c>
      <c r="AP35" s="70">
        <f t="shared" si="11"/>
        <v>6375</v>
      </c>
      <c r="AQ35" s="74"/>
      <c r="AR35" s="75"/>
      <c r="AS35" s="76">
        <f t="shared" si="12"/>
        <v>0</v>
      </c>
      <c r="AT35" s="74"/>
      <c r="AU35" s="75"/>
      <c r="AV35" s="76">
        <f t="shared" si="13"/>
        <v>0</v>
      </c>
      <c r="AW35" s="74"/>
      <c r="AX35" s="75"/>
      <c r="AY35" s="61">
        <f t="shared" si="14"/>
        <v>0</v>
      </c>
    </row>
    <row r="36" spans="1:52" ht="30" customHeight="1">
      <c r="A36" s="199">
        <v>2</v>
      </c>
      <c r="B36" s="226" t="s">
        <v>27</v>
      </c>
      <c r="C36" s="19" t="s">
        <v>25</v>
      </c>
      <c r="D36" s="106">
        <v>100</v>
      </c>
      <c r="E36" s="227">
        <v>140</v>
      </c>
      <c r="F36" s="228">
        <f t="shared" si="66"/>
        <v>14000</v>
      </c>
      <c r="G36" s="141">
        <f t="shared" si="67"/>
        <v>16379.999999999998</v>
      </c>
      <c r="H36" s="222"/>
      <c r="I36" s="223">
        <f t="shared" si="68"/>
        <v>95</v>
      </c>
      <c r="J36" s="223">
        <f t="shared" si="69"/>
        <v>112</v>
      </c>
      <c r="K36" s="224">
        <f t="shared" si="70"/>
        <v>207</v>
      </c>
      <c r="L36" s="197">
        <f t="shared" si="71"/>
        <v>-107</v>
      </c>
      <c r="M36" s="62">
        <f t="shared" si="72"/>
        <v>-1.07</v>
      </c>
      <c r="N36" s="63">
        <f t="shared" si="65"/>
        <v>28640</v>
      </c>
      <c r="O36" s="198">
        <f t="shared" si="73"/>
        <v>-14640</v>
      </c>
      <c r="P36" s="225">
        <v>17</v>
      </c>
      <c r="Q36" s="69">
        <v>120</v>
      </c>
      <c r="R36" s="70">
        <f t="shared" si="3"/>
        <v>2040</v>
      </c>
      <c r="S36" s="74"/>
      <c r="T36" s="75"/>
      <c r="U36" s="76">
        <f t="shared" si="4"/>
        <v>0</v>
      </c>
      <c r="V36" s="74"/>
      <c r="W36" s="83"/>
      <c r="X36" s="76">
        <f t="shared" si="5"/>
        <v>0</v>
      </c>
      <c r="Y36" s="74"/>
      <c r="Z36" s="75"/>
      <c r="AA36" s="76">
        <f t="shared" si="6"/>
        <v>0</v>
      </c>
      <c r="AB36" s="71">
        <v>38</v>
      </c>
      <c r="AC36" s="66">
        <v>140</v>
      </c>
      <c r="AD36" s="67">
        <f t="shared" si="7"/>
        <v>5320</v>
      </c>
      <c r="AE36" s="68">
        <v>40</v>
      </c>
      <c r="AF36" s="69">
        <v>140</v>
      </c>
      <c r="AG36" s="73">
        <f t="shared" si="8"/>
        <v>5600</v>
      </c>
      <c r="AH36" s="73">
        <v>15</v>
      </c>
      <c r="AI36" s="69">
        <v>140</v>
      </c>
      <c r="AJ36" s="70">
        <f t="shared" si="9"/>
        <v>2100</v>
      </c>
      <c r="AK36" s="68">
        <v>50</v>
      </c>
      <c r="AL36" s="69">
        <v>140</v>
      </c>
      <c r="AM36" s="70">
        <f t="shared" si="10"/>
        <v>7000</v>
      </c>
      <c r="AN36" s="68">
        <v>47</v>
      </c>
      <c r="AO36" s="69">
        <v>140</v>
      </c>
      <c r="AP36" s="70">
        <f t="shared" si="11"/>
        <v>6580</v>
      </c>
      <c r="AQ36" s="74"/>
      <c r="AR36" s="75"/>
      <c r="AS36" s="76">
        <f t="shared" si="12"/>
        <v>0</v>
      </c>
      <c r="AT36" s="74"/>
      <c r="AU36" s="75"/>
      <c r="AV36" s="76">
        <f t="shared" si="13"/>
        <v>0</v>
      </c>
      <c r="AW36" s="74"/>
      <c r="AX36" s="75"/>
      <c r="AY36" s="61">
        <f t="shared" si="14"/>
        <v>0</v>
      </c>
    </row>
    <row r="37" spans="1:52" ht="30" customHeight="1">
      <c r="A37" s="199">
        <v>3</v>
      </c>
      <c r="B37" s="78" t="s">
        <v>28</v>
      </c>
      <c r="C37" s="19" t="s">
        <v>17</v>
      </c>
      <c r="D37" s="106">
        <v>2004.05</v>
      </c>
      <c r="E37" s="229">
        <v>2.5</v>
      </c>
      <c r="F37" s="230">
        <f t="shared" si="66"/>
        <v>5010.125</v>
      </c>
      <c r="G37" s="231">
        <f t="shared" si="67"/>
        <v>5861.8462499999996</v>
      </c>
      <c r="H37" s="232"/>
      <c r="I37" s="233">
        <f t="shared" si="68"/>
        <v>1400</v>
      </c>
      <c r="J37" s="233">
        <f t="shared" si="69"/>
        <v>3000</v>
      </c>
      <c r="K37" s="234">
        <f t="shared" si="70"/>
        <v>4400</v>
      </c>
      <c r="L37" s="197">
        <f t="shared" si="71"/>
        <v>-2395.9499999999998</v>
      </c>
      <c r="M37" s="62">
        <f t="shared" si="72"/>
        <v>-1.195554003143634</v>
      </c>
      <c r="N37" s="63">
        <f t="shared" si="65"/>
        <v>11000</v>
      </c>
      <c r="O37" s="198">
        <f t="shared" si="73"/>
        <v>-5989.875</v>
      </c>
      <c r="P37" s="225">
        <v>1400</v>
      </c>
      <c r="Q37" s="69">
        <v>2.5</v>
      </c>
      <c r="R37" s="70">
        <f t="shared" si="3"/>
        <v>3500</v>
      </c>
      <c r="S37" s="74"/>
      <c r="T37" s="75"/>
      <c r="U37" s="76">
        <f t="shared" si="4"/>
        <v>0</v>
      </c>
      <c r="V37" s="74"/>
      <c r="W37" s="83"/>
      <c r="X37" s="76">
        <f t="shared" si="5"/>
        <v>0</v>
      </c>
      <c r="Y37" s="74"/>
      <c r="Z37" s="75"/>
      <c r="AA37" s="76">
        <f t="shared" si="6"/>
        <v>0</v>
      </c>
      <c r="AB37" s="74"/>
      <c r="AC37" s="75"/>
      <c r="AD37" s="76">
        <f t="shared" si="7"/>
        <v>0</v>
      </c>
      <c r="AE37" s="74"/>
      <c r="AF37" s="75"/>
      <c r="AG37" s="61">
        <f t="shared" si="8"/>
        <v>0</v>
      </c>
      <c r="AH37" s="61"/>
      <c r="AI37" s="75"/>
      <c r="AJ37" s="76">
        <f t="shared" si="9"/>
        <v>0</v>
      </c>
      <c r="AK37" s="68">
        <v>3000</v>
      </c>
      <c r="AL37" s="69">
        <v>2.5</v>
      </c>
      <c r="AM37" s="70">
        <f t="shared" si="10"/>
        <v>7500</v>
      </c>
      <c r="AN37" s="74"/>
      <c r="AO37" s="75"/>
      <c r="AP37" s="76">
        <f t="shared" si="11"/>
        <v>0</v>
      </c>
      <c r="AQ37" s="74"/>
      <c r="AR37" s="75"/>
      <c r="AS37" s="76">
        <f t="shared" si="12"/>
        <v>0</v>
      </c>
      <c r="AT37" s="74"/>
      <c r="AU37" s="75"/>
      <c r="AV37" s="76">
        <f t="shared" si="13"/>
        <v>0</v>
      </c>
      <c r="AW37" s="74"/>
      <c r="AX37" s="75"/>
      <c r="AY37" s="61">
        <f t="shared" si="14"/>
        <v>0</v>
      </c>
    </row>
    <row r="38" spans="1:52" ht="30" customHeight="1">
      <c r="A38" s="199">
        <v>4</v>
      </c>
      <c r="B38" s="235" t="s">
        <v>29</v>
      </c>
      <c r="C38" s="19" t="s">
        <v>25</v>
      </c>
      <c r="D38" s="106">
        <v>60</v>
      </c>
      <c r="E38" s="229">
        <v>80</v>
      </c>
      <c r="F38" s="140">
        <f t="shared" si="66"/>
        <v>4800</v>
      </c>
      <c r="G38" s="141">
        <f t="shared" si="67"/>
        <v>5616</v>
      </c>
      <c r="H38" s="222"/>
      <c r="I38" s="223">
        <f t="shared" si="68"/>
        <v>67</v>
      </c>
      <c r="J38" s="223">
        <f t="shared" si="69"/>
        <v>33</v>
      </c>
      <c r="K38" s="224">
        <f t="shared" si="70"/>
        <v>100</v>
      </c>
      <c r="L38" s="197">
        <f t="shared" si="71"/>
        <v>-40</v>
      </c>
      <c r="M38" s="62">
        <f t="shared" si="72"/>
        <v>-0.66666666666666663</v>
      </c>
      <c r="N38" s="63">
        <f t="shared" si="65"/>
        <v>8000</v>
      </c>
      <c r="O38" s="198">
        <f t="shared" si="73"/>
        <v>-3200</v>
      </c>
      <c r="P38" s="82"/>
      <c r="Q38" s="75"/>
      <c r="R38" s="76">
        <f t="shared" si="3"/>
        <v>0</v>
      </c>
      <c r="S38" s="74"/>
      <c r="T38" s="75"/>
      <c r="U38" s="76">
        <f t="shared" si="4"/>
        <v>0</v>
      </c>
      <c r="V38" s="71">
        <f>35+12</f>
        <v>47</v>
      </c>
      <c r="W38" s="72">
        <v>80</v>
      </c>
      <c r="X38" s="67">
        <f t="shared" si="5"/>
        <v>3760</v>
      </c>
      <c r="Y38" s="74"/>
      <c r="Z38" s="75"/>
      <c r="AA38" s="76">
        <f t="shared" si="6"/>
        <v>0</v>
      </c>
      <c r="AB38" s="71">
        <v>20</v>
      </c>
      <c r="AC38" s="66">
        <v>80</v>
      </c>
      <c r="AD38" s="67">
        <f t="shared" si="7"/>
        <v>1600</v>
      </c>
      <c r="AE38" s="74"/>
      <c r="AF38" s="75"/>
      <c r="AG38" s="61">
        <f t="shared" si="8"/>
        <v>0</v>
      </c>
      <c r="AH38" s="73">
        <v>2</v>
      </c>
      <c r="AI38" s="69">
        <v>80</v>
      </c>
      <c r="AJ38" s="70">
        <f t="shared" si="9"/>
        <v>160</v>
      </c>
      <c r="AK38" s="74"/>
      <c r="AL38" s="75"/>
      <c r="AM38" s="76">
        <f t="shared" si="10"/>
        <v>0</v>
      </c>
      <c r="AN38" s="68">
        <v>31</v>
      </c>
      <c r="AO38" s="69">
        <v>80</v>
      </c>
      <c r="AP38" s="70">
        <f t="shared" si="11"/>
        <v>2480</v>
      </c>
      <c r="AQ38" s="74"/>
      <c r="AR38" s="75"/>
      <c r="AS38" s="76">
        <f t="shared" si="12"/>
        <v>0</v>
      </c>
      <c r="AT38" s="74"/>
      <c r="AU38" s="75"/>
      <c r="AV38" s="76">
        <f t="shared" si="13"/>
        <v>0</v>
      </c>
      <c r="AW38" s="74"/>
      <c r="AX38" s="75"/>
      <c r="AY38" s="61">
        <f t="shared" si="14"/>
        <v>0</v>
      </c>
    </row>
    <row r="39" spans="1:52" ht="30" customHeight="1">
      <c r="A39" s="199">
        <v>5</v>
      </c>
      <c r="B39" s="235" t="s">
        <v>31</v>
      </c>
      <c r="C39" s="19" t="s">
        <v>25</v>
      </c>
      <c r="D39" s="106">
        <v>200</v>
      </c>
      <c r="E39" s="229">
        <v>140</v>
      </c>
      <c r="F39" s="140">
        <f t="shared" si="66"/>
        <v>28000</v>
      </c>
      <c r="G39" s="141">
        <f t="shared" si="67"/>
        <v>32759.999999999996</v>
      </c>
      <c r="H39" s="222"/>
      <c r="I39" s="223">
        <f t="shared" si="68"/>
        <v>25</v>
      </c>
      <c r="J39" s="223">
        <f t="shared" si="69"/>
        <v>0</v>
      </c>
      <c r="K39" s="224">
        <f t="shared" si="70"/>
        <v>25</v>
      </c>
      <c r="L39" s="197">
        <f t="shared" si="71"/>
        <v>175</v>
      </c>
      <c r="M39" s="62">
        <f t="shared" si="72"/>
        <v>0.875</v>
      </c>
      <c r="N39" s="63">
        <f t="shared" si="65"/>
        <v>3500</v>
      </c>
      <c r="O39" s="198">
        <f t="shared" si="73"/>
        <v>24500</v>
      </c>
      <c r="P39" s="82"/>
      <c r="Q39" s="75"/>
      <c r="R39" s="76">
        <f t="shared" si="3"/>
        <v>0</v>
      </c>
      <c r="S39" s="74"/>
      <c r="T39" s="75"/>
      <c r="U39" s="76">
        <f t="shared" si="4"/>
        <v>0</v>
      </c>
      <c r="V39" s="71">
        <f>15+10</f>
        <v>25</v>
      </c>
      <c r="W39" s="72">
        <v>140</v>
      </c>
      <c r="X39" s="67">
        <f t="shared" si="5"/>
        <v>3500</v>
      </c>
      <c r="Y39" s="74"/>
      <c r="Z39" s="75"/>
      <c r="AA39" s="76">
        <f t="shared" si="6"/>
        <v>0</v>
      </c>
      <c r="AB39" s="74"/>
      <c r="AC39" s="75"/>
      <c r="AD39" s="76">
        <f t="shared" si="7"/>
        <v>0</v>
      </c>
      <c r="AE39" s="74"/>
      <c r="AF39" s="75"/>
      <c r="AG39" s="61">
        <f t="shared" si="8"/>
        <v>0</v>
      </c>
      <c r="AH39" s="61"/>
      <c r="AI39" s="75"/>
      <c r="AJ39" s="76">
        <f t="shared" si="9"/>
        <v>0</v>
      </c>
      <c r="AK39" s="74"/>
      <c r="AL39" s="75"/>
      <c r="AM39" s="76">
        <f t="shared" si="10"/>
        <v>0</v>
      </c>
      <c r="AN39" s="74"/>
      <c r="AO39" s="75"/>
      <c r="AP39" s="76">
        <f t="shared" si="11"/>
        <v>0</v>
      </c>
      <c r="AQ39" s="74"/>
      <c r="AR39" s="75"/>
      <c r="AS39" s="76">
        <f t="shared" si="12"/>
        <v>0</v>
      </c>
      <c r="AT39" s="74"/>
      <c r="AU39" s="75"/>
      <c r="AV39" s="76">
        <f t="shared" si="13"/>
        <v>0</v>
      </c>
      <c r="AW39" s="74"/>
      <c r="AX39" s="75"/>
      <c r="AY39" s="61">
        <f t="shared" si="14"/>
        <v>0</v>
      </c>
    </row>
    <row r="40" spans="1:52" ht="30" customHeight="1">
      <c r="A40" s="199">
        <v>6</v>
      </c>
      <c r="B40" s="78" t="s">
        <v>32</v>
      </c>
      <c r="C40" s="19" t="s">
        <v>25</v>
      </c>
      <c r="D40" s="106">
        <v>52</v>
      </c>
      <c r="E40" s="229">
        <v>80</v>
      </c>
      <c r="F40" s="140">
        <f t="shared" si="66"/>
        <v>4160</v>
      </c>
      <c r="G40" s="141">
        <f t="shared" si="67"/>
        <v>4867.2</v>
      </c>
      <c r="H40" s="222"/>
      <c r="I40" s="223">
        <f t="shared" si="68"/>
        <v>6</v>
      </c>
      <c r="J40" s="223">
        <f t="shared" si="69"/>
        <v>0</v>
      </c>
      <c r="K40" s="224">
        <f t="shared" si="70"/>
        <v>6</v>
      </c>
      <c r="L40" s="197">
        <f t="shared" si="71"/>
        <v>46</v>
      </c>
      <c r="M40" s="62">
        <f t="shared" si="72"/>
        <v>0.88461538461538458</v>
      </c>
      <c r="N40" s="63">
        <f t="shared" si="65"/>
        <v>480</v>
      </c>
      <c r="O40" s="198">
        <f t="shared" si="73"/>
        <v>3680</v>
      </c>
      <c r="P40" s="82"/>
      <c r="Q40" s="75"/>
      <c r="R40" s="76">
        <f t="shared" si="3"/>
        <v>0</v>
      </c>
      <c r="S40" s="74"/>
      <c r="T40" s="75"/>
      <c r="U40" s="76">
        <f t="shared" si="4"/>
        <v>0</v>
      </c>
      <c r="V40" s="71">
        <v>6</v>
      </c>
      <c r="W40" s="72">
        <v>80</v>
      </c>
      <c r="X40" s="67">
        <f t="shared" si="5"/>
        <v>480</v>
      </c>
      <c r="Y40" s="74"/>
      <c r="Z40" s="75"/>
      <c r="AA40" s="76">
        <f t="shared" si="6"/>
        <v>0</v>
      </c>
      <c r="AB40" s="74"/>
      <c r="AC40" s="75"/>
      <c r="AD40" s="76">
        <f t="shared" si="7"/>
        <v>0</v>
      </c>
      <c r="AE40" s="74"/>
      <c r="AF40" s="75"/>
      <c r="AG40" s="61">
        <f t="shared" si="8"/>
        <v>0</v>
      </c>
      <c r="AH40" s="61"/>
      <c r="AI40" s="75"/>
      <c r="AJ40" s="76">
        <f t="shared" si="9"/>
        <v>0</v>
      </c>
      <c r="AK40" s="74"/>
      <c r="AL40" s="75"/>
      <c r="AM40" s="76">
        <f t="shared" si="10"/>
        <v>0</v>
      </c>
      <c r="AN40" s="74"/>
      <c r="AO40" s="75"/>
      <c r="AP40" s="76">
        <f t="shared" si="11"/>
        <v>0</v>
      </c>
      <c r="AQ40" s="74"/>
      <c r="AR40" s="75"/>
      <c r="AS40" s="76">
        <f t="shared" si="12"/>
        <v>0</v>
      </c>
      <c r="AT40" s="74"/>
      <c r="AU40" s="75"/>
      <c r="AV40" s="76">
        <f t="shared" si="13"/>
        <v>0</v>
      </c>
      <c r="AW40" s="74"/>
      <c r="AX40" s="75"/>
      <c r="AY40" s="61">
        <f t="shared" si="14"/>
        <v>0</v>
      </c>
    </row>
    <row r="41" spans="1:52" ht="30" customHeight="1" thickBot="1">
      <c r="A41" s="201">
        <v>7</v>
      </c>
      <c r="B41" s="236" t="s">
        <v>33</v>
      </c>
      <c r="C41" s="203" t="s">
        <v>151</v>
      </c>
      <c r="D41" s="148">
        <v>1400</v>
      </c>
      <c r="E41" s="237">
        <v>15</v>
      </c>
      <c r="F41" s="238">
        <f t="shared" si="66"/>
        <v>21000</v>
      </c>
      <c r="G41" s="239">
        <f t="shared" si="67"/>
        <v>24570</v>
      </c>
      <c r="H41" s="232"/>
      <c r="I41" s="233">
        <f t="shared" si="68"/>
        <v>338</v>
      </c>
      <c r="J41" s="233">
        <f t="shared" si="69"/>
        <v>301</v>
      </c>
      <c r="K41" s="234">
        <f t="shared" si="70"/>
        <v>639</v>
      </c>
      <c r="L41" s="197">
        <f t="shared" si="71"/>
        <v>761</v>
      </c>
      <c r="M41" s="62">
        <f t="shared" si="72"/>
        <v>0.54357142857142859</v>
      </c>
      <c r="N41" s="63">
        <f t="shared" si="65"/>
        <v>12232</v>
      </c>
      <c r="O41" s="198">
        <f t="shared" si="73"/>
        <v>8768</v>
      </c>
      <c r="P41" s="225">
        <v>119</v>
      </c>
      <c r="Q41" s="69">
        <v>13</v>
      </c>
      <c r="R41" s="70">
        <f t="shared" si="3"/>
        <v>1547</v>
      </c>
      <c r="S41" s="68">
        <v>50</v>
      </c>
      <c r="T41" s="69">
        <v>15</v>
      </c>
      <c r="U41" s="70">
        <f t="shared" si="4"/>
        <v>750</v>
      </c>
      <c r="V41" s="71">
        <v>70</v>
      </c>
      <c r="W41" s="72">
        <v>15</v>
      </c>
      <c r="X41" s="67">
        <f t="shared" si="5"/>
        <v>1050</v>
      </c>
      <c r="Y41" s="74"/>
      <c r="Z41" s="75"/>
      <c r="AA41" s="76">
        <f t="shared" si="6"/>
        <v>0</v>
      </c>
      <c r="AB41" s="71">
        <v>49</v>
      </c>
      <c r="AC41" s="66">
        <v>15</v>
      </c>
      <c r="AD41" s="67">
        <f t="shared" si="7"/>
        <v>735</v>
      </c>
      <c r="AE41" s="68">
        <v>50</v>
      </c>
      <c r="AF41" s="69">
        <v>15</v>
      </c>
      <c r="AG41" s="73">
        <f t="shared" si="8"/>
        <v>750</v>
      </c>
      <c r="AH41" s="73">
        <v>1</v>
      </c>
      <c r="AI41" s="69">
        <f>900+2000</f>
        <v>2900</v>
      </c>
      <c r="AJ41" s="70">
        <f t="shared" si="9"/>
        <v>2900</v>
      </c>
      <c r="AK41" s="68">
        <v>100</v>
      </c>
      <c r="AL41" s="69">
        <v>15</v>
      </c>
      <c r="AM41" s="70">
        <f t="shared" si="10"/>
        <v>1500</v>
      </c>
      <c r="AN41" s="68">
        <v>200</v>
      </c>
      <c r="AO41" s="69">
        <v>15</v>
      </c>
      <c r="AP41" s="70">
        <f t="shared" si="11"/>
        <v>3000</v>
      </c>
      <c r="AQ41" s="74"/>
      <c r="AR41" s="75"/>
      <c r="AS41" s="76">
        <f t="shared" si="12"/>
        <v>0</v>
      </c>
      <c r="AT41" s="74"/>
      <c r="AU41" s="75"/>
      <c r="AV41" s="76">
        <f t="shared" si="13"/>
        <v>0</v>
      </c>
      <c r="AW41" s="74"/>
      <c r="AX41" s="75"/>
      <c r="AY41" s="61">
        <f t="shared" si="14"/>
        <v>0</v>
      </c>
    </row>
    <row r="42" spans="1:52" s="167" customFormat="1" ht="30" customHeight="1" thickBot="1">
      <c r="A42" s="151"/>
      <c r="B42" s="152" t="s">
        <v>34</v>
      </c>
      <c r="C42" s="153"/>
      <c r="D42" s="205"/>
      <c r="E42" s="240"/>
      <c r="F42" s="155">
        <f>SUM(F35:F41)</f>
        <v>85470.125</v>
      </c>
      <c r="G42" s="156">
        <f>SUM(G35:G41)</f>
        <v>100000.04625</v>
      </c>
      <c r="H42" s="241"/>
      <c r="I42" s="242"/>
      <c r="J42" s="242"/>
      <c r="K42" s="242"/>
      <c r="L42" s="159"/>
      <c r="M42" s="159"/>
      <c r="N42" s="158">
        <f>SUM(N35:N41)</f>
        <v>84702</v>
      </c>
      <c r="O42" s="160">
        <f>SUM(O35:O41)</f>
        <v>768.125</v>
      </c>
      <c r="P42" s="161"/>
      <c r="Q42" s="162"/>
      <c r="R42" s="163">
        <f>SUM(R35:R41)</f>
        <v>10937</v>
      </c>
      <c r="S42" s="164"/>
      <c r="T42" s="162"/>
      <c r="U42" s="163">
        <f>SUM(U35:U41)</f>
        <v>2025</v>
      </c>
      <c r="V42" s="164"/>
      <c r="W42" s="165"/>
      <c r="X42" s="163">
        <f>SUM(X35:X41)</f>
        <v>8790</v>
      </c>
      <c r="Y42" s="164"/>
      <c r="Z42" s="162"/>
      <c r="AA42" s="163">
        <f>SUM(AA35:AA41)</f>
        <v>0</v>
      </c>
      <c r="AB42" s="164"/>
      <c r="AC42" s="162"/>
      <c r="AD42" s="163">
        <f>SUM(AD35:AD41)</f>
        <v>7655</v>
      </c>
      <c r="AE42" s="164"/>
      <c r="AF42" s="162"/>
      <c r="AG42" s="166">
        <f>SUM(AG35:AG41)</f>
        <v>8900</v>
      </c>
      <c r="AH42" s="166"/>
      <c r="AI42" s="162"/>
      <c r="AJ42" s="163">
        <f>SUM(AJ35:AJ41)</f>
        <v>8985</v>
      </c>
      <c r="AK42" s="164"/>
      <c r="AL42" s="162"/>
      <c r="AM42" s="163">
        <f>SUM(AM35:AM41)</f>
        <v>18975</v>
      </c>
      <c r="AN42" s="164"/>
      <c r="AO42" s="162"/>
      <c r="AP42" s="163">
        <f>SUM(AP35:AP41)</f>
        <v>18435</v>
      </c>
      <c r="AQ42" s="164"/>
      <c r="AR42" s="162"/>
      <c r="AS42" s="163">
        <f>SUM(AS35:AS41)</f>
        <v>0</v>
      </c>
      <c r="AT42" s="164"/>
      <c r="AU42" s="162"/>
      <c r="AV42" s="163">
        <f>SUM(AV35:AV41)</f>
        <v>0</v>
      </c>
      <c r="AW42" s="164"/>
      <c r="AX42" s="162"/>
      <c r="AY42" s="166">
        <f>SUM(AY35:AY41)</f>
        <v>0</v>
      </c>
      <c r="AZ42" s="3"/>
    </row>
    <row r="43" spans="1:52" s="175" customFormat="1" ht="32.25" thickBot="1">
      <c r="A43" s="243"/>
      <c r="B43" s="244"/>
      <c r="C43" s="170"/>
      <c r="D43" s="171"/>
      <c r="E43" s="170"/>
      <c r="F43" s="245"/>
      <c r="G43" s="246"/>
      <c r="H43" s="174"/>
      <c r="I43" s="174"/>
      <c r="J43" s="174"/>
      <c r="K43" s="174"/>
      <c r="N43" s="176"/>
      <c r="O43" s="177"/>
      <c r="P43" s="178"/>
      <c r="Q43" s="179"/>
      <c r="R43" s="180"/>
      <c r="S43" s="177"/>
      <c r="T43" s="179"/>
      <c r="U43" s="180"/>
      <c r="V43" s="177"/>
      <c r="W43" s="181"/>
      <c r="X43" s="180"/>
      <c r="Y43" s="177"/>
      <c r="Z43" s="179"/>
      <c r="AA43" s="180"/>
      <c r="AB43" s="177"/>
      <c r="AC43" s="179"/>
      <c r="AD43" s="180"/>
      <c r="AE43" s="177"/>
      <c r="AF43" s="179"/>
      <c r="AG43" s="177"/>
      <c r="AH43" s="177"/>
      <c r="AI43" s="179"/>
      <c r="AJ43" s="180"/>
      <c r="AK43" s="177"/>
      <c r="AL43" s="179"/>
      <c r="AM43" s="180"/>
      <c r="AN43" s="177"/>
      <c r="AO43" s="179"/>
      <c r="AP43" s="180"/>
      <c r="AQ43" s="177"/>
      <c r="AR43" s="179"/>
      <c r="AS43" s="180"/>
      <c r="AT43" s="177"/>
      <c r="AU43" s="179"/>
      <c r="AV43" s="180"/>
      <c r="AW43" s="177"/>
      <c r="AX43" s="179"/>
      <c r="AY43" s="177"/>
      <c r="AZ43" s="6"/>
    </row>
    <row r="44" spans="1:52" ht="30" customHeight="1" thickBot="1">
      <c r="A44" s="247"/>
      <c r="B44" s="248" t="s">
        <v>806</v>
      </c>
      <c r="C44" s="249"/>
      <c r="D44" s="249"/>
      <c r="E44" s="250"/>
      <c r="F44" s="251"/>
      <c r="G44" s="252"/>
      <c r="H44" s="253"/>
      <c r="I44" s="254"/>
      <c r="J44" s="254"/>
      <c r="K44" s="254"/>
      <c r="L44" s="23"/>
      <c r="M44" s="23"/>
      <c r="N44" s="255"/>
      <c r="O44" s="256"/>
      <c r="P44" s="82"/>
      <c r="Q44" s="75"/>
      <c r="R44" s="76">
        <f t="shared" si="3"/>
        <v>0</v>
      </c>
      <c r="S44" s="74"/>
      <c r="T44" s="75"/>
      <c r="U44" s="76">
        <f t="shared" si="4"/>
        <v>0</v>
      </c>
      <c r="V44" s="74"/>
      <c r="W44" s="83"/>
      <c r="X44" s="76">
        <f t="shared" si="5"/>
        <v>0</v>
      </c>
      <c r="Y44" s="74"/>
      <c r="Z44" s="75"/>
      <c r="AA44" s="76">
        <f t="shared" si="6"/>
        <v>0</v>
      </c>
      <c r="AB44" s="74"/>
      <c r="AC44" s="75"/>
      <c r="AD44" s="76">
        <f t="shared" si="7"/>
        <v>0</v>
      </c>
      <c r="AE44" s="74"/>
      <c r="AF44" s="75"/>
      <c r="AG44" s="61">
        <f t="shared" si="8"/>
        <v>0</v>
      </c>
      <c r="AH44" s="61"/>
      <c r="AI44" s="75"/>
      <c r="AJ44" s="76">
        <f t="shared" si="9"/>
        <v>0</v>
      </c>
      <c r="AK44" s="74"/>
      <c r="AL44" s="75"/>
      <c r="AM44" s="76">
        <f t="shared" si="10"/>
        <v>0</v>
      </c>
      <c r="AN44" s="74"/>
      <c r="AO44" s="75"/>
      <c r="AP44" s="76">
        <f t="shared" si="11"/>
        <v>0</v>
      </c>
      <c r="AQ44" s="74"/>
      <c r="AR44" s="75"/>
      <c r="AS44" s="76">
        <f t="shared" si="12"/>
        <v>0</v>
      </c>
      <c r="AT44" s="74"/>
      <c r="AU44" s="75"/>
      <c r="AV44" s="76">
        <f t="shared" si="13"/>
        <v>0</v>
      </c>
      <c r="AW44" s="74"/>
      <c r="AX44" s="75"/>
      <c r="AY44" s="61">
        <f t="shared" si="14"/>
        <v>0</v>
      </c>
    </row>
    <row r="45" spans="1:52" s="3" customFormat="1" ht="68.25" customHeight="1">
      <c r="A45" s="257">
        <v>1</v>
      </c>
      <c r="B45" s="258" t="s">
        <v>227</v>
      </c>
      <c r="C45" s="259"/>
      <c r="D45" s="260"/>
      <c r="E45" s="261"/>
      <c r="F45" s="262">
        <f>SUM(F46:F49)</f>
        <v>12510.09</v>
      </c>
      <c r="G45" s="263">
        <f>SUM(G46:G49)</f>
        <v>14636.8053</v>
      </c>
      <c r="H45" s="264"/>
      <c r="I45" s="265"/>
      <c r="J45" s="265"/>
      <c r="K45" s="266"/>
      <c r="L45" s="91"/>
      <c r="M45" s="267"/>
      <c r="N45" s="268">
        <f t="shared" ref="N45:N55" si="74">+R45+U45+X45+AA45+AD45+AG45+AJ45+AM45+AP45+AS45+AV45+AY45</f>
        <v>8782.08</v>
      </c>
      <c r="O45" s="269">
        <f t="shared" ref="O45:O55" si="75">+F45-(R45+U45+X45+AA45+AD45+AG45+AJ45+AM45+AP45+AS45+AV45+AY45)</f>
        <v>3728.01</v>
      </c>
      <c r="P45" s="270">
        <v>1</v>
      </c>
      <c r="Q45" s="271">
        <v>975.84</v>
      </c>
      <c r="R45" s="272">
        <f t="shared" si="3"/>
        <v>975.84</v>
      </c>
      <c r="S45" s="273">
        <v>1</v>
      </c>
      <c r="T45" s="274">
        <v>975.84</v>
      </c>
      <c r="U45" s="275">
        <f t="shared" si="4"/>
        <v>975.84</v>
      </c>
      <c r="V45" s="276">
        <v>1</v>
      </c>
      <c r="W45" s="277">
        <v>975.84</v>
      </c>
      <c r="X45" s="272">
        <f t="shared" si="5"/>
        <v>975.84</v>
      </c>
      <c r="Y45" s="100"/>
      <c r="Z45" s="98">
        <f>SUM(Z46:Z49)</f>
        <v>242.5</v>
      </c>
      <c r="AA45" s="99">
        <f>SUM(AA46:AA49)</f>
        <v>975.76</v>
      </c>
      <c r="AB45" s="100"/>
      <c r="AC45" s="98">
        <f t="shared" ref="AC45:AD45" si="76">SUM(AC46:AC49)</f>
        <v>242.5</v>
      </c>
      <c r="AD45" s="99">
        <f t="shared" si="76"/>
        <v>975.76</v>
      </c>
      <c r="AE45" s="100"/>
      <c r="AF45" s="98">
        <f t="shared" ref="AF45" si="77">SUM(AF46:AF49)</f>
        <v>242.5</v>
      </c>
      <c r="AG45" s="93">
        <f t="shared" ref="AG45" si="78">SUM(AG46:AG49)</f>
        <v>975.76</v>
      </c>
      <c r="AH45" s="93">
        <f t="shared" ref="AH45" si="79">SUM(AH46:AH49)</f>
        <v>26</v>
      </c>
      <c r="AI45" s="98">
        <f t="shared" ref="AI45" si="80">SUM(AI46:AI49)</f>
        <v>242.5</v>
      </c>
      <c r="AJ45" s="99">
        <f t="shared" ref="AJ45" si="81">SUM(AJ46:AJ49)</f>
        <v>975.76</v>
      </c>
      <c r="AK45" s="100"/>
      <c r="AL45" s="98">
        <f t="shared" ref="AL45" si="82">SUM(AL46:AL49)</f>
        <v>242.5</v>
      </c>
      <c r="AM45" s="99">
        <f>SUM(AM46:AM49)</f>
        <v>975.76</v>
      </c>
      <c r="AN45" s="100"/>
      <c r="AO45" s="98"/>
      <c r="AP45" s="99">
        <f>SUM(AP46:AP49)</f>
        <v>975.76</v>
      </c>
      <c r="AQ45" s="100"/>
      <c r="AR45" s="98"/>
      <c r="AS45" s="99">
        <f>SUM(AS46:AS49)</f>
        <v>0</v>
      </c>
      <c r="AT45" s="100"/>
      <c r="AU45" s="98"/>
      <c r="AV45" s="99">
        <f t="shared" si="13"/>
        <v>0</v>
      </c>
      <c r="AW45" s="100"/>
      <c r="AX45" s="98"/>
      <c r="AY45" s="93">
        <f t="shared" si="14"/>
        <v>0</v>
      </c>
    </row>
    <row r="46" spans="1:52" s="130" customFormat="1" ht="30" customHeight="1">
      <c r="A46" s="137" t="s">
        <v>178</v>
      </c>
      <c r="B46" s="278" t="s">
        <v>36</v>
      </c>
      <c r="C46" s="131" t="s">
        <v>11</v>
      </c>
      <c r="D46" s="106">
        <v>25</v>
      </c>
      <c r="E46" s="139">
        <v>400</v>
      </c>
      <c r="F46" s="140">
        <f t="shared" ref="F46:F55" si="83">D46*E46</f>
        <v>10000</v>
      </c>
      <c r="G46" s="141">
        <f t="shared" ref="G46:G55" si="84">F46*1.17</f>
        <v>11700</v>
      </c>
      <c r="H46" s="142"/>
      <c r="I46" s="143">
        <f t="shared" ref="I46:I55" si="85">+P46+S46+V46+Y46+AB46+AE46</f>
        <v>69</v>
      </c>
      <c r="J46" s="143">
        <f t="shared" ref="J46:J55" si="86">+AH46+AK46+AN46+AQ46+AT46+AW46</f>
        <v>69</v>
      </c>
      <c r="K46" s="111">
        <f t="shared" ref="K46:K55" si="87">+I46+J46</f>
        <v>138</v>
      </c>
      <c r="L46" s="197">
        <f t="shared" ref="L46:L55" si="88">D46-K46</f>
        <v>-113</v>
      </c>
      <c r="M46" s="113">
        <f t="shared" ref="M46:M55" si="89">+L46/D46</f>
        <v>-4.5199999999999996</v>
      </c>
      <c r="N46" s="114">
        <f t="shared" si="74"/>
        <v>4599.54</v>
      </c>
      <c r="O46" s="198">
        <f t="shared" si="75"/>
        <v>5400.46</v>
      </c>
      <c r="P46" s="132"/>
      <c r="Q46" s="128"/>
      <c r="R46" s="129">
        <f t="shared" si="3"/>
        <v>0</v>
      </c>
      <c r="S46" s="127"/>
      <c r="T46" s="128"/>
      <c r="U46" s="129">
        <f t="shared" si="4"/>
        <v>0</v>
      </c>
      <c r="V46" s="127"/>
      <c r="W46" s="133"/>
      <c r="X46" s="129">
        <f t="shared" si="5"/>
        <v>0</v>
      </c>
      <c r="Y46" s="125">
        <v>23</v>
      </c>
      <c r="Z46" s="117">
        <v>33.33</v>
      </c>
      <c r="AA46" s="118">
        <f t="shared" si="6"/>
        <v>766.58999999999992</v>
      </c>
      <c r="AB46" s="125">
        <v>23</v>
      </c>
      <c r="AC46" s="117">
        <v>33.33</v>
      </c>
      <c r="AD46" s="118">
        <f t="shared" si="7"/>
        <v>766.58999999999992</v>
      </c>
      <c r="AE46" s="119">
        <v>23</v>
      </c>
      <c r="AF46" s="120">
        <v>33.33</v>
      </c>
      <c r="AG46" s="126">
        <f t="shared" si="8"/>
        <v>766.58999999999992</v>
      </c>
      <c r="AH46" s="126">
        <v>23</v>
      </c>
      <c r="AI46" s="120">
        <v>33.33</v>
      </c>
      <c r="AJ46" s="121">
        <f t="shared" si="9"/>
        <v>766.58999999999992</v>
      </c>
      <c r="AK46" s="119">
        <v>23</v>
      </c>
      <c r="AL46" s="120">
        <v>33.33</v>
      </c>
      <c r="AM46" s="121">
        <f t="shared" si="10"/>
        <v>766.58999999999992</v>
      </c>
      <c r="AN46" s="119">
        <v>23</v>
      </c>
      <c r="AO46" s="120">
        <v>33.33</v>
      </c>
      <c r="AP46" s="121">
        <f t="shared" si="11"/>
        <v>766.58999999999992</v>
      </c>
      <c r="AQ46" s="127"/>
      <c r="AR46" s="128"/>
      <c r="AS46" s="129">
        <f t="shared" si="12"/>
        <v>0</v>
      </c>
      <c r="AT46" s="127"/>
      <c r="AU46" s="128"/>
      <c r="AV46" s="129">
        <f t="shared" si="13"/>
        <v>0</v>
      </c>
      <c r="AW46" s="127"/>
      <c r="AX46" s="128"/>
      <c r="AY46" s="112">
        <f t="shared" si="14"/>
        <v>0</v>
      </c>
    </row>
    <row r="47" spans="1:52" s="130" customFormat="1" ht="30" customHeight="1">
      <c r="A47" s="137" t="s">
        <v>263</v>
      </c>
      <c r="B47" s="278" t="s">
        <v>38</v>
      </c>
      <c r="C47" s="131" t="s">
        <v>11</v>
      </c>
      <c r="D47" s="106">
        <v>1</v>
      </c>
      <c r="E47" s="139">
        <v>760.09</v>
      </c>
      <c r="F47" s="140">
        <f t="shared" si="83"/>
        <v>760.09</v>
      </c>
      <c r="G47" s="141">
        <f t="shared" si="84"/>
        <v>889.30529999999999</v>
      </c>
      <c r="H47" s="142"/>
      <c r="I47" s="143">
        <f t="shared" si="85"/>
        <v>3</v>
      </c>
      <c r="J47" s="143">
        <f t="shared" si="86"/>
        <v>3</v>
      </c>
      <c r="K47" s="111">
        <f t="shared" si="87"/>
        <v>6</v>
      </c>
      <c r="L47" s="197">
        <f t="shared" si="88"/>
        <v>-5</v>
      </c>
      <c r="M47" s="113">
        <f t="shared" si="89"/>
        <v>-5</v>
      </c>
      <c r="N47" s="114">
        <f t="shared" si="74"/>
        <v>380.04000000000008</v>
      </c>
      <c r="O47" s="198">
        <f t="shared" si="75"/>
        <v>380.04999999999995</v>
      </c>
      <c r="P47" s="132"/>
      <c r="Q47" s="128"/>
      <c r="R47" s="129">
        <f t="shared" si="3"/>
        <v>0</v>
      </c>
      <c r="S47" s="127"/>
      <c r="T47" s="128"/>
      <c r="U47" s="129">
        <f t="shared" si="4"/>
        <v>0</v>
      </c>
      <c r="V47" s="127"/>
      <c r="W47" s="133"/>
      <c r="X47" s="129">
        <f t="shared" si="5"/>
        <v>0</v>
      </c>
      <c r="Y47" s="125">
        <v>1</v>
      </c>
      <c r="Z47" s="117">
        <v>63.34</v>
      </c>
      <c r="AA47" s="118">
        <f t="shared" si="6"/>
        <v>63.34</v>
      </c>
      <c r="AB47" s="125">
        <v>1</v>
      </c>
      <c r="AC47" s="117">
        <v>63.34</v>
      </c>
      <c r="AD47" s="118">
        <f t="shared" si="7"/>
        <v>63.34</v>
      </c>
      <c r="AE47" s="119">
        <v>1</v>
      </c>
      <c r="AF47" s="120">
        <v>63.34</v>
      </c>
      <c r="AG47" s="126">
        <f t="shared" si="8"/>
        <v>63.34</v>
      </c>
      <c r="AH47" s="126">
        <v>1</v>
      </c>
      <c r="AI47" s="120">
        <v>63.34</v>
      </c>
      <c r="AJ47" s="121">
        <f t="shared" si="9"/>
        <v>63.34</v>
      </c>
      <c r="AK47" s="119">
        <v>1</v>
      </c>
      <c r="AL47" s="120">
        <v>63.34</v>
      </c>
      <c r="AM47" s="121">
        <f t="shared" si="10"/>
        <v>63.34</v>
      </c>
      <c r="AN47" s="119">
        <v>1</v>
      </c>
      <c r="AO47" s="120">
        <v>63.34</v>
      </c>
      <c r="AP47" s="121">
        <f t="shared" si="11"/>
        <v>63.34</v>
      </c>
      <c r="AQ47" s="127"/>
      <c r="AR47" s="128"/>
      <c r="AS47" s="129">
        <f t="shared" si="12"/>
        <v>0</v>
      </c>
      <c r="AT47" s="127"/>
      <c r="AU47" s="128"/>
      <c r="AV47" s="129">
        <f t="shared" si="13"/>
        <v>0</v>
      </c>
      <c r="AW47" s="127"/>
      <c r="AX47" s="128"/>
      <c r="AY47" s="112">
        <f t="shared" si="14"/>
        <v>0</v>
      </c>
    </row>
    <row r="48" spans="1:52" s="130" customFormat="1" ht="30" customHeight="1">
      <c r="A48" s="137" t="s">
        <v>264</v>
      </c>
      <c r="B48" s="138" t="s">
        <v>40</v>
      </c>
      <c r="C48" s="131" t="s">
        <v>11</v>
      </c>
      <c r="D48" s="106">
        <v>1</v>
      </c>
      <c r="E48" s="139">
        <v>1000</v>
      </c>
      <c r="F48" s="140">
        <f t="shared" si="83"/>
        <v>1000</v>
      </c>
      <c r="G48" s="141">
        <f t="shared" si="84"/>
        <v>1170</v>
      </c>
      <c r="H48" s="142"/>
      <c r="I48" s="143">
        <f t="shared" si="85"/>
        <v>3</v>
      </c>
      <c r="J48" s="143">
        <f t="shared" si="86"/>
        <v>3</v>
      </c>
      <c r="K48" s="111">
        <f t="shared" si="87"/>
        <v>6</v>
      </c>
      <c r="L48" s="197">
        <f t="shared" si="88"/>
        <v>-5</v>
      </c>
      <c r="M48" s="113">
        <f t="shared" si="89"/>
        <v>-5</v>
      </c>
      <c r="N48" s="114">
        <f t="shared" si="74"/>
        <v>499.97999999999996</v>
      </c>
      <c r="O48" s="198">
        <f t="shared" si="75"/>
        <v>500.02000000000004</v>
      </c>
      <c r="P48" s="132"/>
      <c r="Q48" s="128"/>
      <c r="R48" s="129">
        <f t="shared" si="3"/>
        <v>0</v>
      </c>
      <c r="S48" s="127"/>
      <c r="T48" s="128"/>
      <c r="U48" s="129">
        <f t="shared" si="4"/>
        <v>0</v>
      </c>
      <c r="V48" s="127"/>
      <c r="W48" s="133"/>
      <c r="X48" s="129">
        <f t="shared" si="5"/>
        <v>0</v>
      </c>
      <c r="Y48" s="125">
        <v>1</v>
      </c>
      <c r="Z48" s="117">
        <v>83.33</v>
      </c>
      <c r="AA48" s="118">
        <f t="shared" si="6"/>
        <v>83.33</v>
      </c>
      <c r="AB48" s="125">
        <v>1</v>
      </c>
      <c r="AC48" s="117">
        <v>83.33</v>
      </c>
      <c r="AD48" s="118">
        <f t="shared" si="7"/>
        <v>83.33</v>
      </c>
      <c r="AE48" s="119">
        <v>1</v>
      </c>
      <c r="AF48" s="120">
        <v>83.33</v>
      </c>
      <c r="AG48" s="126">
        <f t="shared" si="8"/>
        <v>83.33</v>
      </c>
      <c r="AH48" s="126">
        <v>1</v>
      </c>
      <c r="AI48" s="120">
        <v>83.33</v>
      </c>
      <c r="AJ48" s="121">
        <f t="shared" si="9"/>
        <v>83.33</v>
      </c>
      <c r="AK48" s="119">
        <v>1</v>
      </c>
      <c r="AL48" s="120">
        <v>83.33</v>
      </c>
      <c r="AM48" s="121">
        <f t="shared" si="10"/>
        <v>83.33</v>
      </c>
      <c r="AN48" s="119">
        <v>1</v>
      </c>
      <c r="AO48" s="120">
        <v>83.33</v>
      </c>
      <c r="AP48" s="121">
        <f t="shared" si="11"/>
        <v>83.33</v>
      </c>
      <c r="AQ48" s="127"/>
      <c r="AR48" s="128"/>
      <c r="AS48" s="129">
        <f t="shared" si="12"/>
        <v>0</v>
      </c>
      <c r="AT48" s="127"/>
      <c r="AU48" s="128"/>
      <c r="AV48" s="129">
        <f t="shared" si="13"/>
        <v>0</v>
      </c>
      <c r="AW48" s="127"/>
      <c r="AX48" s="128"/>
      <c r="AY48" s="112">
        <f t="shared" si="14"/>
        <v>0</v>
      </c>
    </row>
    <row r="49" spans="1:52" s="130" customFormat="1" ht="30" customHeight="1">
      <c r="A49" s="137" t="s">
        <v>265</v>
      </c>
      <c r="B49" s="278" t="s">
        <v>41</v>
      </c>
      <c r="C49" s="131" t="s">
        <v>11</v>
      </c>
      <c r="D49" s="106">
        <v>1</v>
      </c>
      <c r="E49" s="139">
        <v>750</v>
      </c>
      <c r="F49" s="140">
        <f t="shared" si="83"/>
        <v>750</v>
      </c>
      <c r="G49" s="141">
        <f t="shared" si="84"/>
        <v>877.5</v>
      </c>
      <c r="H49" s="142"/>
      <c r="I49" s="143">
        <f t="shared" si="85"/>
        <v>3</v>
      </c>
      <c r="J49" s="143">
        <f t="shared" si="86"/>
        <v>3</v>
      </c>
      <c r="K49" s="111">
        <f t="shared" si="87"/>
        <v>6</v>
      </c>
      <c r="L49" s="197">
        <f t="shared" si="88"/>
        <v>-5</v>
      </c>
      <c r="M49" s="113">
        <f t="shared" si="89"/>
        <v>-5</v>
      </c>
      <c r="N49" s="114">
        <f t="shared" si="74"/>
        <v>375</v>
      </c>
      <c r="O49" s="198">
        <f t="shared" si="75"/>
        <v>375</v>
      </c>
      <c r="P49" s="132"/>
      <c r="Q49" s="128"/>
      <c r="R49" s="129">
        <f t="shared" si="3"/>
        <v>0</v>
      </c>
      <c r="S49" s="127"/>
      <c r="T49" s="128"/>
      <c r="U49" s="129">
        <f t="shared" si="4"/>
        <v>0</v>
      </c>
      <c r="V49" s="127"/>
      <c r="W49" s="133"/>
      <c r="X49" s="129">
        <f t="shared" si="5"/>
        <v>0</v>
      </c>
      <c r="Y49" s="125">
        <v>1</v>
      </c>
      <c r="Z49" s="117">
        <v>62.5</v>
      </c>
      <c r="AA49" s="118">
        <f t="shared" si="6"/>
        <v>62.5</v>
      </c>
      <c r="AB49" s="125">
        <v>1</v>
      </c>
      <c r="AC49" s="117">
        <v>62.5</v>
      </c>
      <c r="AD49" s="118">
        <f t="shared" si="7"/>
        <v>62.5</v>
      </c>
      <c r="AE49" s="119">
        <v>1</v>
      </c>
      <c r="AF49" s="120">
        <v>62.5</v>
      </c>
      <c r="AG49" s="126">
        <f t="shared" si="8"/>
        <v>62.5</v>
      </c>
      <c r="AH49" s="126">
        <v>1</v>
      </c>
      <c r="AI49" s="120">
        <v>62.5</v>
      </c>
      <c r="AJ49" s="121">
        <f t="shared" si="9"/>
        <v>62.5</v>
      </c>
      <c r="AK49" s="119">
        <v>1</v>
      </c>
      <c r="AL49" s="120">
        <v>62.5</v>
      </c>
      <c r="AM49" s="121">
        <f t="shared" si="10"/>
        <v>62.5</v>
      </c>
      <c r="AN49" s="119">
        <v>1</v>
      </c>
      <c r="AO49" s="120">
        <v>62.5</v>
      </c>
      <c r="AP49" s="121">
        <f t="shared" si="11"/>
        <v>62.5</v>
      </c>
      <c r="AQ49" s="127"/>
      <c r="AR49" s="128"/>
      <c r="AS49" s="129">
        <f t="shared" si="12"/>
        <v>0</v>
      </c>
      <c r="AT49" s="127"/>
      <c r="AU49" s="128"/>
      <c r="AV49" s="129">
        <f t="shared" si="13"/>
        <v>0</v>
      </c>
      <c r="AW49" s="127"/>
      <c r="AX49" s="128"/>
      <c r="AY49" s="112">
        <f t="shared" si="14"/>
        <v>0</v>
      </c>
    </row>
    <row r="50" spans="1:52" s="3" customFormat="1" ht="66.75" customHeight="1">
      <c r="A50" s="134">
        <v>2</v>
      </c>
      <c r="B50" s="85" t="s">
        <v>42</v>
      </c>
      <c r="C50" s="86"/>
      <c r="D50" s="88"/>
      <c r="E50" s="279"/>
      <c r="F50" s="280">
        <f>SUM(F51:F55)</f>
        <v>24242</v>
      </c>
      <c r="G50" s="281">
        <f>SUM(G51:G55)</f>
        <v>28363.14</v>
      </c>
      <c r="H50" s="264"/>
      <c r="I50" s="265"/>
      <c r="J50" s="265"/>
      <c r="K50" s="266"/>
      <c r="L50" s="91"/>
      <c r="M50" s="267"/>
      <c r="N50" s="268">
        <f t="shared" si="74"/>
        <v>17820</v>
      </c>
      <c r="O50" s="269">
        <f t="shared" si="75"/>
        <v>6422</v>
      </c>
      <c r="P50" s="270">
        <v>1</v>
      </c>
      <c r="Q50" s="271">
        <v>1980</v>
      </c>
      <c r="R50" s="272">
        <f t="shared" si="3"/>
        <v>1980</v>
      </c>
      <c r="S50" s="273">
        <v>1</v>
      </c>
      <c r="T50" s="274">
        <v>1980</v>
      </c>
      <c r="U50" s="275">
        <f t="shared" si="4"/>
        <v>1980</v>
      </c>
      <c r="V50" s="276">
        <v>1</v>
      </c>
      <c r="W50" s="277">
        <v>1980</v>
      </c>
      <c r="X50" s="272">
        <f t="shared" si="5"/>
        <v>1980</v>
      </c>
      <c r="Y50" s="100"/>
      <c r="Z50" s="98">
        <f t="shared" ref="Z50:AD50" si="90">SUM(Z51:Z55)</f>
        <v>1980</v>
      </c>
      <c r="AA50" s="99">
        <f t="shared" si="90"/>
        <v>1980</v>
      </c>
      <c r="AB50" s="100"/>
      <c r="AC50" s="98">
        <f t="shared" si="90"/>
        <v>1980</v>
      </c>
      <c r="AD50" s="99">
        <f t="shared" si="90"/>
        <v>1980</v>
      </c>
      <c r="AE50" s="100"/>
      <c r="AF50" s="98">
        <f t="shared" ref="AF50" si="91">SUM(AF51:AF55)</f>
        <v>1980</v>
      </c>
      <c r="AG50" s="93">
        <f t="shared" ref="AG50" si="92">SUM(AG51:AG55)</f>
        <v>1980</v>
      </c>
      <c r="AH50" s="93"/>
      <c r="AI50" s="98">
        <f t="shared" ref="AI50" si="93">SUM(AI51:AI55)</f>
        <v>1980</v>
      </c>
      <c r="AJ50" s="99">
        <f t="shared" ref="AJ50" si="94">SUM(AJ51:AJ55)</f>
        <v>1980</v>
      </c>
      <c r="AK50" s="100"/>
      <c r="AL50" s="98">
        <f t="shared" ref="AL50" si="95">SUM(AL51:AL55)</f>
        <v>1980</v>
      </c>
      <c r="AM50" s="99">
        <f t="shared" ref="AM50" si="96">SUM(AM51:AM55)</f>
        <v>1980</v>
      </c>
      <c r="AN50" s="100"/>
      <c r="AO50" s="98"/>
      <c r="AP50" s="99">
        <f>SUM(AP51:AP55)</f>
        <v>1980</v>
      </c>
      <c r="AQ50" s="100"/>
      <c r="AR50" s="98"/>
      <c r="AS50" s="99">
        <f>SUM(AS51:AS55)</f>
        <v>0</v>
      </c>
      <c r="AT50" s="100"/>
      <c r="AU50" s="98"/>
      <c r="AV50" s="99">
        <f t="shared" ref="AV50" si="97">SUM(AV51:AV55)</f>
        <v>0</v>
      </c>
      <c r="AW50" s="100"/>
      <c r="AX50" s="98"/>
      <c r="AY50" s="93">
        <f t="shared" ref="AY50" si="98">SUM(AY51:AY55)</f>
        <v>0</v>
      </c>
    </row>
    <row r="51" spans="1:52" ht="30" customHeight="1">
      <c r="A51" s="199" t="s">
        <v>266</v>
      </c>
      <c r="B51" s="226" t="s">
        <v>44</v>
      </c>
      <c r="C51" s="19" t="s">
        <v>11</v>
      </c>
      <c r="D51" s="106">
        <v>1</v>
      </c>
      <c r="E51" s="139">
        <v>6000</v>
      </c>
      <c r="F51" s="140">
        <f t="shared" si="83"/>
        <v>6000</v>
      </c>
      <c r="G51" s="141">
        <f t="shared" si="84"/>
        <v>7020</v>
      </c>
      <c r="H51" s="58"/>
      <c r="I51" s="59">
        <f t="shared" si="85"/>
        <v>3</v>
      </c>
      <c r="J51" s="59">
        <f t="shared" si="86"/>
        <v>3</v>
      </c>
      <c r="K51" s="60">
        <f t="shared" si="87"/>
        <v>6</v>
      </c>
      <c r="L51" s="197">
        <f t="shared" si="88"/>
        <v>-5</v>
      </c>
      <c r="M51" s="113">
        <f t="shared" si="89"/>
        <v>-5</v>
      </c>
      <c r="N51" s="114">
        <f t="shared" si="74"/>
        <v>2952</v>
      </c>
      <c r="O51" s="198">
        <f t="shared" si="75"/>
        <v>3048</v>
      </c>
      <c r="P51" s="82"/>
      <c r="Q51" s="75"/>
      <c r="R51" s="76">
        <f t="shared" si="3"/>
        <v>0</v>
      </c>
      <c r="S51" s="74"/>
      <c r="T51" s="75"/>
      <c r="U51" s="76">
        <f t="shared" si="4"/>
        <v>0</v>
      </c>
      <c r="V51" s="74"/>
      <c r="W51" s="83"/>
      <c r="X51" s="76">
        <f t="shared" si="5"/>
        <v>0</v>
      </c>
      <c r="Y51" s="71">
        <v>1</v>
      </c>
      <c r="Z51" s="66">
        <v>492</v>
      </c>
      <c r="AA51" s="67">
        <f t="shared" si="6"/>
        <v>492</v>
      </c>
      <c r="AB51" s="71">
        <v>1</v>
      </c>
      <c r="AC51" s="66">
        <v>492</v>
      </c>
      <c r="AD51" s="67">
        <f t="shared" si="7"/>
        <v>492</v>
      </c>
      <c r="AE51" s="68">
        <v>1</v>
      </c>
      <c r="AF51" s="69">
        <v>492</v>
      </c>
      <c r="AG51" s="73">
        <f t="shared" si="8"/>
        <v>492</v>
      </c>
      <c r="AH51" s="73">
        <v>1</v>
      </c>
      <c r="AI51" s="69">
        <v>492</v>
      </c>
      <c r="AJ51" s="70">
        <f t="shared" si="9"/>
        <v>492</v>
      </c>
      <c r="AK51" s="68">
        <v>1</v>
      </c>
      <c r="AL51" s="69">
        <v>492</v>
      </c>
      <c r="AM51" s="70">
        <f t="shared" si="10"/>
        <v>492</v>
      </c>
      <c r="AN51" s="68">
        <v>1</v>
      </c>
      <c r="AO51" s="69">
        <v>492</v>
      </c>
      <c r="AP51" s="70">
        <f t="shared" si="11"/>
        <v>492</v>
      </c>
      <c r="AQ51" s="74"/>
      <c r="AR51" s="75"/>
      <c r="AS51" s="76">
        <f t="shared" si="12"/>
        <v>0</v>
      </c>
      <c r="AT51" s="74"/>
      <c r="AU51" s="75"/>
      <c r="AV51" s="76">
        <f t="shared" si="13"/>
        <v>0</v>
      </c>
      <c r="AW51" s="74"/>
      <c r="AX51" s="75"/>
      <c r="AY51" s="61">
        <f t="shared" si="14"/>
        <v>0</v>
      </c>
    </row>
    <row r="52" spans="1:52" ht="30" customHeight="1">
      <c r="A52" s="199" t="s">
        <v>267</v>
      </c>
      <c r="B52" s="226" t="s">
        <v>45</v>
      </c>
      <c r="C52" s="19" t="s">
        <v>11</v>
      </c>
      <c r="D52" s="106">
        <v>1</v>
      </c>
      <c r="E52" s="139">
        <v>2300</v>
      </c>
      <c r="F52" s="140">
        <f t="shared" si="83"/>
        <v>2300</v>
      </c>
      <c r="G52" s="141">
        <f t="shared" si="84"/>
        <v>2691</v>
      </c>
      <c r="H52" s="58"/>
      <c r="I52" s="59">
        <f t="shared" si="85"/>
        <v>3</v>
      </c>
      <c r="J52" s="59">
        <f t="shared" si="86"/>
        <v>3</v>
      </c>
      <c r="K52" s="60">
        <f t="shared" si="87"/>
        <v>6</v>
      </c>
      <c r="L52" s="197">
        <f t="shared" si="88"/>
        <v>-5</v>
      </c>
      <c r="M52" s="113">
        <f t="shared" si="89"/>
        <v>-5</v>
      </c>
      <c r="N52" s="114">
        <f t="shared" si="74"/>
        <v>1116</v>
      </c>
      <c r="O52" s="198">
        <f t="shared" si="75"/>
        <v>1184</v>
      </c>
      <c r="P52" s="82"/>
      <c r="Q52" s="75"/>
      <c r="R52" s="76">
        <f t="shared" si="3"/>
        <v>0</v>
      </c>
      <c r="S52" s="74"/>
      <c r="T52" s="75"/>
      <c r="U52" s="76">
        <f t="shared" si="4"/>
        <v>0</v>
      </c>
      <c r="V52" s="74"/>
      <c r="W52" s="83"/>
      <c r="X52" s="76">
        <f t="shared" si="5"/>
        <v>0</v>
      </c>
      <c r="Y52" s="71">
        <v>1</v>
      </c>
      <c r="Z52" s="66">
        <v>186</v>
      </c>
      <c r="AA52" s="67">
        <f t="shared" si="6"/>
        <v>186</v>
      </c>
      <c r="AB52" s="71">
        <v>1</v>
      </c>
      <c r="AC52" s="66">
        <v>186</v>
      </c>
      <c r="AD52" s="67">
        <f t="shared" si="7"/>
        <v>186</v>
      </c>
      <c r="AE52" s="68">
        <v>1</v>
      </c>
      <c r="AF52" s="69">
        <v>186</v>
      </c>
      <c r="AG52" s="73">
        <f t="shared" si="8"/>
        <v>186</v>
      </c>
      <c r="AH52" s="73">
        <v>1</v>
      </c>
      <c r="AI52" s="69">
        <v>186</v>
      </c>
      <c r="AJ52" s="70">
        <f t="shared" si="9"/>
        <v>186</v>
      </c>
      <c r="AK52" s="68">
        <v>1</v>
      </c>
      <c r="AL52" s="69">
        <v>186</v>
      </c>
      <c r="AM52" s="70">
        <f t="shared" si="10"/>
        <v>186</v>
      </c>
      <c r="AN52" s="68">
        <v>1</v>
      </c>
      <c r="AO52" s="69">
        <v>186</v>
      </c>
      <c r="AP52" s="70">
        <f t="shared" si="11"/>
        <v>186</v>
      </c>
      <c r="AQ52" s="74"/>
      <c r="AR52" s="75"/>
      <c r="AS52" s="76">
        <f t="shared" si="12"/>
        <v>0</v>
      </c>
      <c r="AT52" s="74"/>
      <c r="AU52" s="75"/>
      <c r="AV52" s="76">
        <f t="shared" si="13"/>
        <v>0</v>
      </c>
      <c r="AW52" s="74"/>
      <c r="AX52" s="75"/>
      <c r="AY52" s="61">
        <f t="shared" si="14"/>
        <v>0</v>
      </c>
    </row>
    <row r="53" spans="1:52" ht="30" customHeight="1">
      <c r="A53" s="199" t="s">
        <v>268</v>
      </c>
      <c r="B53" s="226" t="s">
        <v>46</v>
      </c>
      <c r="C53" s="19" t="s">
        <v>11</v>
      </c>
      <c r="D53" s="106">
        <v>1</v>
      </c>
      <c r="E53" s="139">
        <v>11500</v>
      </c>
      <c r="F53" s="140">
        <f t="shared" si="83"/>
        <v>11500</v>
      </c>
      <c r="G53" s="141">
        <f t="shared" si="84"/>
        <v>13455</v>
      </c>
      <c r="H53" s="58"/>
      <c r="I53" s="59">
        <f t="shared" si="85"/>
        <v>3</v>
      </c>
      <c r="J53" s="59">
        <f t="shared" si="86"/>
        <v>3</v>
      </c>
      <c r="K53" s="60">
        <f t="shared" si="87"/>
        <v>6</v>
      </c>
      <c r="L53" s="197">
        <f t="shared" si="88"/>
        <v>-5</v>
      </c>
      <c r="M53" s="113">
        <f t="shared" si="89"/>
        <v>-5</v>
      </c>
      <c r="N53" s="114">
        <f t="shared" si="74"/>
        <v>5616</v>
      </c>
      <c r="O53" s="198">
        <f t="shared" si="75"/>
        <v>5884</v>
      </c>
      <c r="P53" s="82"/>
      <c r="Q53" s="75"/>
      <c r="R53" s="76">
        <f t="shared" si="3"/>
        <v>0</v>
      </c>
      <c r="S53" s="74"/>
      <c r="T53" s="75"/>
      <c r="U53" s="76">
        <f t="shared" si="4"/>
        <v>0</v>
      </c>
      <c r="V53" s="74"/>
      <c r="W53" s="83"/>
      <c r="X53" s="76">
        <f t="shared" si="5"/>
        <v>0</v>
      </c>
      <c r="Y53" s="71">
        <v>1</v>
      </c>
      <c r="Z53" s="66">
        <v>936</v>
      </c>
      <c r="AA53" s="67">
        <f t="shared" si="6"/>
        <v>936</v>
      </c>
      <c r="AB53" s="71">
        <v>1</v>
      </c>
      <c r="AC53" s="66">
        <v>936</v>
      </c>
      <c r="AD53" s="67">
        <f t="shared" si="7"/>
        <v>936</v>
      </c>
      <c r="AE53" s="68">
        <v>1</v>
      </c>
      <c r="AF53" s="69">
        <v>936</v>
      </c>
      <c r="AG53" s="73">
        <f t="shared" si="8"/>
        <v>936</v>
      </c>
      <c r="AH53" s="73">
        <v>1</v>
      </c>
      <c r="AI53" s="69">
        <v>936</v>
      </c>
      <c r="AJ53" s="70">
        <f t="shared" si="9"/>
        <v>936</v>
      </c>
      <c r="AK53" s="68">
        <v>1</v>
      </c>
      <c r="AL53" s="69">
        <v>936</v>
      </c>
      <c r="AM53" s="70">
        <f t="shared" si="10"/>
        <v>936</v>
      </c>
      <c r="AN53" s="68">
        <v>1</v>
      </c>
      <c r="AO53" s="69">
        <v>936</v>
      </c>
      <c r="AP53" s="70">
        <f t="shared" si="11"/>
        <v>936</v>
      </c>
      <c r="AQ53" s="74"/>
      <c r="AR53" s="75"/>
      <c r="AS53" s="76">
        <f t="shared" si="12"/>
        <v>0</v>
      </c>
      <c r="AT53" s="74"/>
      <c r="AU53" s="75"/>
      <c r="AV53" s="76">
        <f t="shared" si="13"/>
        <v>0</v>
      </c>
      <c r="AW53" s="74"/>
      <c r="AX53" s="75"/>
      <c r="AY53" s="61">
        <f t="shared" si="14"/>
        <v>0</v>
      </c>
    </row>
    <row r="54" spans="1:52" ht="30" customHeight="1">
      <c r="A54" s="199" t="s">
        <v>269</v>
      </c>
      <c r="B54" s="226" t="s">
        <v>47</v>
      </c>
      <c r="C54" s="19" t="s">
        <v>11</v>
      </c>
      <c r="D54" s="106">
        <v>1</v>
      </c>
      <c r="E54" s="139">
        <v>2200</v>
      </c>
      <c r="F54" s="140">
        <f t="shared" si="83"/>
        <v>2200</v>
      </c>
      <c r="G54" s="141">
        <f t="shared" si="84"/>
        <v>2574</v>
      </c>
      <c r="H54" s="58"/>
      <c r="I54" s="59">
        <f t="shared" si="85"/>
        <v>3</v>
      </c>
      <c r="J54" s="59">
        <f t="shared" si="86"/>
        <v>3</v>
      </c>
      <c r="K54" s="60">
        <f t="shared" si="87"/>
        <v>6</v>
      </c>
      <c r="L54" s="197">
        <f t="shared" si="88"/>
        <v>-5</v>
      </c>
      <c r="M54" s="113">
        <f t="shared" si="89"/>
        <v>-5</v>
      </c>
      <c r="N54" s="114">
        <f t="shared" si="74"/>
        <v>1080</v>
      </c>
      <c r="O54" s="198">
        <f t="shared" si="75"/>
        <v>1120</v>
      </c>
      <c r="P54" s="82"/>
      <c r="Q54" s="75"/>
      <c r="R54" s="76">
        <f t="shared" si="3"/>
        <v>0</v>
      </c>
      <c r="S54" s="74"/>
      <c r="T54" s="75"/>
      <c r="U54" s="76">
        <f t="shared" si="4"/>
        <v>0</v>
      </c>
      <c r="V54" s="74"/>
      <c r="W54" s="83"/>
      <c r="X54" s="76">
        <f t="shared" si="5"/>
        <v>0</v>
      </c>
      <c r="Y54" s="71">
        <v>1</v>
      </c>
      <c r="Z54" s="66">
        <v>180</v>
      </c>
      <c r="AA54" s="67">
        <f t="shared" si="6"/>
        <v>180</v>
      </c>
      <c r="AB54" s="71">
        <v>1</v>
      </c>
      <c r="AC54" s="66">
        <v>180</v>
      </c>
      <c r="AD54" s="67">
        <f t="shared" si="7"/>
        <v>180</v>
      </c>
      <c r="AE54" s="68">
        <v>1</v>
      </c>
      <c r="AF54" s="69">
        <v>180</v>
      </c>
      <c r="AG54" s="73">
        <f t="shared" si="8"/>
        <v>180</v>
      </c>
      <c r="AH54" s="73">
        <v>1</v>
      </c>
      <c r="AI54" s="69">
        <v>180</v>
      </c>
      <c r="AJ54" s="70">
        <f t="shared" si="9"/>
        <v>180</v>
      </c>
      <c r="AK54" s="68">
        <v>1</v>
      </c>
      <c r="AL54" s="69">
        <v>180</v>
      </c>
      <c r="AM54" s="70">
        <f t="shared" si="10"/>
        <v>180</v>
      </c>
      <c r="AN54" s="68">
        <v>1</v>
      </c>
      <c r="AO54" s="69">
        <v>180</v>
      </c>
      <c r="AP54" s="70">
        <f t="shared" si="11"/>
        <v>180</v>
      </c>
      <c r="AQ54" s="74"/>
      <c r="AR54" s="75"/>
      <c r="AS54" s="76">
        <f t="shared" si="12"/>
        <v>0</v>
      </c>
      <c r="AT54" s="74"/>
      <c r="AU54" s="75"/>
      <c r="AV54" s="76">
        <f t="shared" si="13"/>
        <v>0</v>
      </c>
      <c r="AW54" s="74"/>
      <c r="AX54" s="75"/>
      <c r="AY54" s="61">
        <f t="shared" si="14"/>
        <v>0</v>
      </c>
    </row>
    <row r="55" spans="1:52" ht="30" customHeight="1" thickBot="1">
      <c r="A55" s="201" t="s">
        <v>270</v>
      </c>
      <c r="B55" s="282" t="s">
        <v>48</v>
      </c>
      <c r="C55" s="203" t="s">
        <v>11</v>
      </c>
      <c r="D55" s="283">
        <v>1</v>
      </c>
      <c r="E55" s="284">
        <v>2242</v>
      </c>
      <c r="F55" s="285">
        <f t="shared" si="83"/>
        <v>2242</v>
      </c>
      <c r="G55" s="286">
        <f t="shared" si="84"/>
        <v>2623.14</v>
      </c>
      <c r="H55" s="58"/>
      <c r="I55" s="59">
        <f t="shared" si="85"/>
        <v>3</v>
      </c>
      <c r="J55" s="59">
        <f t="shared" si="86"/>
        <v>3</v>
      </c>
      <c r="K55" s="60">
        <f t="shared" si="87"/>
        <v>6</v>
      </c>
      <c r="L55" s="197">
        <f t="shared" si="88"/>
        <v>-5</v>
      </c>
      <c r="M55" s="113">
        <f t="shared" si="89"/>
        <v>-5</v>
      </c>
      <c r="N55" s="114">
        <f t="shared" si="74"/>
        <v>1116</v>
      </c>
      <c r="O55" s="198">
        <f t="shared" si="75"/>
        <v>1126</v>
      </c>
      <c r="P55" s="82"/>
      <c r="Q55" s="75"/>
      <c r="R55" s="76">
        <f t="shared" si="3"/>
        <v>0</v>
      </c>
      <c r="S55" s="74"/>
      <c r="T55" s="75"/>
      <c r="U55" s="76">
        <f t="shared" si="4"/>
        <v>0</v>
      </c>
      <c r="V55" s="74"/>
      <c r="W55" s="83"/>
      <c r="X55" s="76">
        <f t="shared" si="5"/>
        <v>0</v>
      </c>
      <c r="Y55" s="71">
        <v>1</v>
      </c>
      <c r="Z55" s="66">
        <v>186</v>
      </c>
      <c r="AA55" s="67">
        <f t="shared" si="6"/>
        <v>186</v>
      </c>
      <c r="AB55" s="71">
        <v>1</v>
      </c>
      <c r="AC55" s="66">
        <v>186</v>
      </c>
      <c r="AD55" s="67">
        <f t="shared" si="7"/>
        <v>186</v>
      </c>
      <c r="AE55" s="68">
        <v>1</v>
      </c>
      <c r="AF55" s="69">
        <v>186</v>
      </c>
      <c r="AG55" s="73">
        <f t="shared" si="8"/>
        <v>186</v>
      </c>
      <c r="AH55" s="73">
        <v>1</v>
      </c>
      <c r="AI55" s="69">
        <v>186</v>
      </c>
      <c r="AJ55" s="70">
        <f t="shared" si="9"/>
        <v>186</v>
      </c>
      <c r="AK55" s="68">
        <v>1</v>
      </c>
      <c r="AL55" s="69">
        <v>186</v>
      </c>
      <c r="AM55" s="70">
        <f t="shared" si="10"/>
        <v>186</v>
      </c>
      <c r="AN55" s="68">
        <v>1</v>
      </c>
      <c r="AO55" s="69">
        <v>186</v>
      </c>
      <c r="AP55" s="70">
        <f t="shared" si="11"/>
        <v>186</v>
      </c>
      <c r="AQ55" s="74"/>
      <c r="AR55" s="75"/>
      <c r="AS55" s="76">
        <f t="shared" si="12"/>
        <v>0</v>
      </c>
      <c r="AT55" s="74"/>
      <c r="AU55" s="75"/>
      <c r="AV55" s="76">
        <f t="shared" si="13"/>
        <v>0</v>
      </c>
      <c r="AW55" s="74"/>
      <c r="AX55" s="75"/>
      <c r="AY55" s="61">
        <f t="shared" si="14"/>
        <v>0</v>
      </c>
    </row>
    <row r="56" spans="1:52" s="167" customFormat="1" ht="30" customHeight="1" thickBot="1">
      <c r="A56" s="151"/>
      <c r="B56" s="152" t="s">
        <v>49</v>
      </c>
      <c r="C56" s="153"/>
      <c r="D56" s="205"/>
      <c r="E56" s="240"/>
      <c r="F56" s="287">
        <f>SUM(F45:F55)-F45-F50</f>
        <v>36752.089999999997</v>
      </c>
      <c r="G56" s="288">
        <f>SUM(G45:G55)-G45-G50</f>
        <v>42999.945300000007</v>
      </c>
      <c r="H56" s="157"/>
      <c r="I56" s="158"/>
      <c r="J56" s="158"/>
      <c r="K56" s="158"/>
      <c r="L56" s="159"/>
      <c r="M56" s="159"/>
      <c r="N56" s="158">
        <f t="shared" ref="N56:O56" si="99">SUM(N45:N55)-N45-N50</f>
        <v>17734.559999999998</v>
      </c>
      <c r="O56" s="160">
        <f t="shared" si="99"/>
        <v>19017.53</v>
      </c>
      <c r="P56" s="161"/>
      <c r="Q56" s="162"/>
      <c r="R56" s="163">
        <f>+R45+R50</f>
        <v>2955.84</v>
      </c>
      <c r="S56" s="164"/>
      <c r="T56" s="162"/>
      <c r="U56" s="163">
        <f>+U45+U50</f>
        <v>2955.84</v>
      </c>
      <c r="V56" s="164"/>
      <c r="W56" s="165"/>
      <c r="X56" s="163">
        <f>+X45+X50</f>
        <v>2955.84</v>
      </c>
      <c r="Y56" s="164"/>
      <c r="Z56" s="162"/>
      <c r="AA56" s="163">
        <f>+AA45+AA50</f>
        <v>2955.76</v>
      </c>
      <c r="AB56" s="164"/>
      <c r="AC56" s="162"/>
      <c r="AD56" s="163">
        <f>+AD45+AD50</f>
        <v>2955.76</v>
      </c>
      <c r="AE56" s="164"/>
      <c r="AF56" s="162"/>
      <c r="AG56" s="166">
        <f>+AG45+AG50</f>
        <v>2955.76</v>
      </c>
      <c r="AH56" s="166"/>
      <c r="AI56" s="162"/>
      <c r="AJ56" s="163">
        <f>+AJ45+AJ50</f>
        <v>2955.76</v>
      </c>
      <c r="AK56" s="164"/>
      <c r="AL56" s="162"/>
      <c r="AM56" s="163">
        <f>+AM45+AM50</f>
        <v>2955.76</v>
      </c>
      <c r="AN56" s="164"/>
      <c r="AO56" s="162"/>
      <c r="AP56" s="163">
        <f>+AP45+AP50</f>
        <v>2955.76</v>
      </c>
      <c r="AQ56" s="164"/>
      <c r="AR56" s="162"/>
      <c r="AS56" s="163">
        <f>+AS45+AS50</f>
        <v>0</v>
      </c>
      <c r="AT56" s="164"/>
      <c r="AU56" s="162"/>
      <c r="AV56" s="163">
        <f>+AV45+AV50</f>
        <v>0</v>
      </c>
      <c r="AW56" s="164"/>
      <c r="AX56" s="162"/>
      <c r="AY56" s="166">
        <f>+AY45+AY50</f>
        <v>0</v>
      </c>
      <c r="AZ56" s="3"/>
    </row>
    <row r="57" spans="1:52" s="175" customFormat="1" ht="32.25" thickBot="1">
      <c r="A57" s="243"/>
      <c r="B57" s="244"/>
      <c r="C57" s="170"/>
      <c r="D57" s="171"/>
      <c r="E57" s="171"/>
      <c r="F57" s="172"/>
      <c r="G57" s="173"/>
      <c r="H57" s="174"/>
      <c r="I57" s="174"/>
      <c r="J57" s="174"/>
      <c r="K57" s="174"/>
      <c r="N57" s="176"/>
      <c r="O57" s="177"/>
      <c r="P57" s="178"/>
      <c r="Q57" s="179"/>
      <c r="R57" s="180"/>
      <c r="S57" s="177"/>
      <c r="T57" s="179"/>
      <c r="U57" s="180"/>
      <c r="V57" s="177"/>
      <c r="W57" s="181"/>
      <c r="X57" s="180"/>
      <c r="Y57" s="177"/>
      <c r="Z57" s="179"/>
      <c r="AA57" s="180"/>
      <c r="AB57" s="177"/>
      <c r="AC57" s="179"/>
      <c r="AD57" s="180"/>
      <c r="AE57" s="177"/>
      <c r="AF57" s="179"/>
      <c r="AG57" s="177"/>
      <c r="AH57" s="177"/>
      <c r="AI57" s="179"/>
      <c r="AJ57" s="180"/>
      <c r="AK57" s="177"/>
      <c r="AL57" s="179"/>
      <c r="AM57" s="180"/>
      <c r="AN57" s="177"/>
      <c r="AO57" s="179"/>
      <c r="AP57" s="180"/>
      <c r="AQ57" s="177"/>
      <c r="AR57" s="179"/>
      <c r="AS57" s="180"/>
      <c r="AT57" s="177"/>
      <c r="AU57" s="179"/>
      <c r="AV57" s="180"/>
      <c r="AW57" s="177"/>
      <c r="AX57" s="179"/>
      <c r="AY57" s="177"/>
      <c r="AZ57" s="6"/>
    </row>
    <row r="58" spans="1:52" ht="63.75" thickBot="1">
      <c r="A58" s="247"/>
      <c r="B58" s="248" t="s">
        <v>807</v>
      </c>
      <c r="C58" s="37"/>
      <c r="D58" s="37"/>
      <c r="E58" s="37"/>
      <c r="F58" s="182"/>
      <c r="G58" s="183"/>
      <c r="H58" s="184"/>
      <c r="I58" s="185"/>
      <c r="J58" s="185"/>
      <c r="K58" s="185"/>
      <c r="L58" s="23"/>
      <c r="M58" s="23"/>
      <c r="N58" s="255">
        <f t="shared" si="65"/>
        <v>0</v>
      </c>
      <c r="O58" s="256"/>
      <c r="P58" s="82"/>
      <c r="Q58" s="75"/>
      <c r="R58" s="76">
        <f t="shared" si="3"/>
        <v>0</v>
      </c>
      <c r="S58" s="74"/>
      <c r="T58" s="75"/>
      <c r="U58" s="76">
        <f t="shared" si="4"/>
        <v>0</v>
      </c>
      <c r="V58" s="74"/>
      <c r="W58" s="83"/>
      <c r="X58" s="76">
        <f t="shared" si="5"/>
        <v>0</v>
      </c>
      <c r="Y58" s="74"/>
      <c r="Z58" s="75"/>
      <c r="AA58" s="76">
        <f t="shared" si="6"/>
        <v>0</v>
      </c>
      <c r="AB58" s="74"/>
      <c r="AC58" s="75"/>
      <c r="AD58" s="76">
        <f t="shared" si="7"/>
        <v>0</v>
      </c>
      <c r="AE58" s="74"/>
      <c r="AF58" s="75"/>
      <c r="AG58" s="61">
        <f t="shared" si="8"/>
        <v>0</v>
      </c>
      <c r="AH58" s="61"/>
      <c r="AI58" s="75"/>
      <c r="AJ58" s="76">
        <f t="shared" si="9"/>
        <v>0</v>
      </c>
      <c r="AK58" s="74"/>
      <c r="AL58" s="75"/>
      <c r="AM58" s="76">
        <f t="shared" si="10"/>
        <v>0</v>
      </c>
      <c r="AN58" s="74"/>
      <c r="AO58" s="75"/>
      <c r="AP58" s="76">
        <f t="shared" si="11"/>
        <v>0</v>
      </c>
      <c r="AQ58" s="74"/>
      <c r="AR58" s="75"/>
      <c r="AS58" s="76">
        <f t="shared" si="12"/>
        <v>0</v>
      </c>
      <c r="AT58" s="74"/>
      <c r="AU58" s="75"/>
      <c r="AV58" s="76">
        <f t="shared" si="13"/>
        <v>0</v>
      </c>
      <c r="AW58" s="74"/>
      <c r="AX58" s="75"/>
      <c r="AY58" s="61">
        <f t="shared" si="14"/>
        <v>0</v>
      </c>
    </row>
    <row r="59" spans="1:52" s="3" customFormat="1" ht="102.75" customHeight="1">
      <c r="A59" s="257">
        <v>1</v>
      </c>
      <c r="B59" s="258" t="s">
        <v>201</v>
      </c>
      <c r="C59" s="259"/>
      <c r="D59" s="259"/>
      <c r="E59" s="259"/>
      <c r="F59" s="289">
        <f t="shared" ref="F59:G59" si="100">+F60+F73+F86+F99+F112+F125+F138+F151+F164+F177+F190+F203+F216+F229+F242</f>
        <v>30270</v>
      </c>
      <c r="G59" s="290">
        <f t="shared" si="100"/>
        <v>35415.9</v>
      </c>
      <c r="H59" s="264"/>
      <c r="I59" s="265">
        <f t="shared" ref="I59:I60" si="101">+P59+S59+V59+Y59+AB59+AE59</f>
        <v>30270</v>
      </c>
      <c r="J59" s="265">
        <f t="shared" ref="J59:J60" si="102">+AH59+AK59+AN59+AQ59+AT59+AW59</f>
        <v>15135</v>
      </c>
      <c r="K59" s="266">
        <f t="shared" ref="K59:K122" si="103">+I59+J59</f>
        <v>45405</v>
      </c>
      <c r="L59" s="91">
        <f t="shared" ref="L59:L122" si="104">D59-K59</f>
        <v>-45405</v>
      </c>
      <c r="M59" s="267" t="e">
        <f t="shared" ref="M59:M122" si="105">+L59/D59</f>
        <v>#DIV/0!</v>
      </c>
      <c r="N59" s="268">
        <f t="shared" si="65"/>
        <v>22702.5</v>
      </c>
      <c r="O59" s="269">
        <f>+F59-N59</f>
        <v>7567.5</v>
      </c>
      <c r="P59" s="270">
        <v>5045</v>
      </c>
      <c r="Q59" s="271">
        <v>0.5</v>
      </c>
      <c r="R59" s="272">
        <f>+P59*Q59</f>
        <v>2522.5</v>
      </c>
      <c r="S59" s="273">
        <v>5045</v>
      </c>
      <c r="T59" s="274">
        <v>0.5</v>
      </c>
      <c r="U59" s="275">
        <f t="shared" si="4"/>
        <v>2522.5</v>
      </c>
      <c r="V59" s="276">
        <v>5045</v>
      </c>
      <c r="W59" s="277">
        <v>0.5</v>
      </c>
      <c r="X59" s="272">
        <f t="shared" si="5"/>
        <v>2522.5</v>
      </c>
      <c r="Y59" s="276">
        <v>5045</v>
      </c>
      <c r="Z59" s="271">
        <v>0.5</v>
      </c>
      <c r="AA59" s="272">
        <f t="shared" si="6"/>
        <v>2522.5</v>
      </c>
      <c r="AB59" s="276">
        <v>5045</v>
      </c>
      <c r="AC59" s="271">
        <v>0.5</v>
      </c>
      <c r="AD59" s="272">
        <f t="shared" si="7"/>
        <v>2522.5</v>
      </c>
      <c r="AE59" s="273">
        <v>5045</v>
      </c>
      <c r="AF59" s="274">
        <v>0.5</v>
      </c>
      <c r="AG59" s="291">
        <f t="shared" si="8"/>
        <v>2522.5</v>
      </c>
      <c r="AH59" s="291">
        <v>5045</v>
      </c>
      <c r="AI59" s="274">
        <v>0.5</v>
      </c>
      <c r="AJ59" s="275">
        <f t="shared" si="9"/>
        <v>2522.5</v>
      </c>
      <c r="AK59" s="273">
        <v>5045</v>
      </c>
      <c r="AL59" s="274">
        <v>0.5</v>
      </c>
      <c r="AM59" s="275">
        <f t="shared" si="10"/>
        <v>2522.5</v>
      </c>
      <c r="AN59" s="273">
        <v>5045</v>
      </c>
      <c r="AO59" s="274">
        <v>0.5</v>
      </c>
      <c r="AP59" s="275">
        <f t="shared" si="11"/>
        <v>2522.5</v>
      </c>
      <c r="AQ59" s="100"/>
      <c r="AR59" s="98"/>
      <c r="AS59" s="99">
        <f t="shared" si="12"/>
        <v>0</v>
      </c>
      <c r="AT59" s="100"/>
      <c r="AU59" s="98"/>
      <c r="AV59" s="99">
        <f t="shared" si="13"/>
        <v>0</v>
      </c>
      <c r="AW59" s="100"/>
      <c r="AX59" s="98"/>
      <c r="AY59" s="93">
        <f t="shared" si="14"/>
        <v>0</v>
      </c>
    </row>
    <row r="60" spans="1:52" s="3" customFormat="1" ht="30" customHeight="1">
      <c r="A60" s="292" t="s">
        <v>178</v>
      </c>
      <c r="B60" s="293" t="s">
        <v>51</v>
      </c>
      <c r="C60" s="294"/>
      <c r="D60" s="295">
        <f>SUM(D61:D72)</f>
        <v>10320</v>
      </c>
      <c r="E60" s="296"/>
      <c r="F60" s="297">
        <f>SUM(F61:F72)</f>
        <v>5160</v>
      </c>
      <c r="G60" s="298">
        <f t="shared" ref="G60" si="106">+F60*1.17</f>
        <v>6037.2</v>
      </c>
      <c r="H60" s="299"/>
      <c r="I60" s="300">
        <f t="shared" si="101"/>
        <v>0</v>
      </c>
      <c r="J60" s="300">
        <f t="shared" si="102"/>
        <v>0</v>
      </c>
      <c r="K60" s="301">
        <f t="shared" si="103"/>
        <v>0</v>
      </c>
      <c r="L60" s="300">
        <f t="shared" si="104"/>
        <v>10320</v>
      </c>
      <c r="M60" s="302">
        <f t="shared" si="105"/>
        <v>1</v>
      </c>
      <c r="N60" s="303">
        <f t="shared" si="65"/>
        <v>0</v>
      </c>
      <c r="O60" s="304">
        <f>+F60-N60</f>
        <v>5160</v>
      </c>
      <c r="P60" s="305"/>
      <c r="Q60" s="306"/>
      <c r="R60" s="307">
        <f t="shared" si="3"/>
        <v>0</v>
      </c>
      <c r="S60" s="308"/>
      <c r="T60" s="306"/>
      <c r="U60" s="307">
        <f t="shared" si="4"/>
        <v>0</v>
      </c>
      <c r="V60" s="308"/>
      <c r="W60" s="306"/>
      <c r="X60" s="307">
        <f t="shared" si="5"/>
        <v>0</v>
      </c>
      <c r="Y60" s="308"/>
      <c r="Z60" s="306"/>
      <c r="AA60" s="307">
        <f t="shared" si="6"/>
        <v>0</v>
      </c>
      <c r="AB60" s="308"/>
      <c r="AC60" s="306"/>
      <c r="AD60" s="307">
        <f t="shared" si="7"/>
        <v>0</v>
      </c>
      <c r="AE60" s="308"/>
      <c r="AF60" s="306"/>
      <c r="AG60" s="306">
        <f t="shared" si="8"/>
        <v>0</v>
      </c>
      <c r="AH60" s="306"/>
      <c r="AI60" s="306"/>
      <c r="AJ60" s="307">
        <f t="shared" si="9"/>
        <v>0</v>
      </c>
      <c r="AK60" s="308"/>
      <c r="AL60" s="306"/>
      <c r="AM60" s="307">
        <f t="shared" si="10"/>
        <v>0</v>
      </c>
      <c r="AN60" s="308"/>
      <c r="AO60" s="306"/>
      <c r="AP60" s="307">
        <f t="shared" si="11"/>
        <v>0</v>
      </c>
      <c r="AQ60" s="308"/>
      <c r="AR60" s="306"/>
      <c r="AS60" s="307">
        <f t="shared" si="12"/>
        <v>0</v>
      </c>
      <c r="AT60" s="308"/>
      <c r="AU60" s="306"/>
      <c r="AV60" s="307">
        <f t="shared" si="13"/>
        <v>0</v>
      </c>
      <c r="AW60" s="308"/>
      <c r="AX60" s="306"/>
      <c r="AY60" s="306">
        <f t="shared" si="14"/>
        <v>0</v>
      </c>
      <c r="AZ60" s="309"/>
    </row>
    <row r="61" spans="1:52" ht="30" customHeight="1">
      <c r="A61" s="199" t="s">
        <v>271</v>
      </c>
      <c r="B61" s="235" t="s">
        <v>52</v>
      </c>
      <c r="C61" s="19" t="s">
        <v>17</v>
      </c>
      <c r="D61" s="106">
        <v>860</v>
      </c>
      <c r="E61" s="139">
        <v>0.5</v>
      </c>
      <c r="F61" s="107">
        <f t="shared" ref="F61:F64" si="107">D61*E61</f>
        <v>430</v>
      </c>
      <c r="G61" s="108">
        <f t="shared" ref="G61:G64" si="108">F61*1.17</f>
        <v>503.09999999999997</v>
      </c>
      <c r="H61" s="310"/>
      <c r="I61" s="311">
        <f t="shared" ref="I61:I122" si="109">+P61+S61+V61+Y61+AB61+AE61</f>
        <v>0</v>
      </c>
      <c r="J61" s="311">
        <f t="shared" ref="J61:J122" si="110">+AH61+AK61+AN61+AQ61+AT61+AW61</f>
        <v>0</v>
      </c>
      <c r="K61" s="312">
        <f t="shared" si="103"/>
        <v>0</v>
      </c>
      <c r="L61" s="311">
        <f t="shared" si="104"/>
        <v>860</v>
      </c>
      <c r="M61" s="313">
        <f t="shared" si="105"/>
        <v>1</v>
      </c>
      <c r="N61" s="314">
        <f t="shared" si="65"/>
        <v>0</v>
      </c>
      <c r="O61" s="315">
        <f t="shared" ref="O61:O122" si="111">+F61-(R61+U61+X61+AA61+AD61+AG61+AJ61+AM61+AP61+AS61+AV61+AY61)</f>
        <v>430</v>
      </c>
      <c r="P61" s="316"/>
      <c r="Q61" s="317"/>
      <c r="R61" s="318">
        <f t="shared" si="3"/>
        <v>0</v>
      </c>
      <c r="S61" s="319"/>
      <c r="T61" s="317"/>
      <c r="U61" s="318">
        <f t="shared" si="4"/>
        <v>0</v>
      </c>
      <c r="V61" s="319"/>
      <c r="W61" s="317"/>
      <c r="X61" s="318">
        <f t="shared" si="5"/>
        <v>0</v>
      </c>
      <c r="Y61" s="319"/>
      <c r="Z61" s="317"/>
      <c r="AA61" s="318">
        <f t="shared" si="6"/>
        <v>0</v>
      </c>
      <c r="AB61" s="319"/>
      <c r="AC61" s="317"/>
      <c r="AD61" s="318">
        <f t="shared" si="7"/>
        <v>0</v>
      </c>
      <c r="AE61" s="319"/>
      <c r="AF61" s="317"/>
      <c r="AG61" s="317">
        <f t="shared" si="8"/>
        <v>0</v>
      </c>
      <c r="AH61" s="317"/>
      <c r="AI61" s="317"/>
      <c r="AJ61" s="318">
        <f t="shared" si="9"/>
        <v>0</v>
      </c>
      <c r="AK61" s="319"/>
      <c r="AL61" s="317"/>
      <c r="AM61" s="318">
        <f t="shared" si="10"/>
        <v>0</v>
      </c>
      <c r="AN61" s="319"/>
      <c r="AO61" s="317"/>
      <c r="AP61" s="318">
        <f t="shared" si="11"/>
        <v>0</v>
      </c>
      <c r="AQ61" s="319"/>
      <c r="AR61" s="317"/>
      <c r="AS61" s="318">
        <f t="shared" si="12"/>
        <v>0</v>
      </c>
      <c r="AT61" s="319"/>
      <c r="AU61" s="317"/>
      <c r="AV61" s="318">
        <f t="shared" si="13"/>
        <v>0</v>
      </c>
      <c r="AW61" s="319"/>
      <c r="AX61" s="317"/>
      <c r="AY61" s="317">
        <f t="shared" si="14"/>
        <v>0</v>
      </c>
      <c r="AZ61" s="320"/>
    </row>
    <row r="62" spans="1:52" ht="30" customHeight="1">
      <c r="A62" s="199" t="s">
        <v>272</v>
      </c>
      <c r="B62" s="235" t="s">
        <v>53</v>
      </c>
      <c r="C62" s="19" t="s">
        <v>17</v>
      </c>
      <c r="D62" s="106">
        <v>860</v>
      </c>
      <c r="E62" s="139">
        <v>0.5</v>
      </c>
      <c r="F62" s="107">
        <f t="shared" si="107"/>
        <v>430</v>
      </c>
      <c r="G62" s="108">
        <f t="shared" si="108"/>
        <v>503.09999999999997</v>
      </c>
      <c r="H62" s="310"/>
      <c r="I62" s="311">
        <f t="shared" si="109"/>
        <v>0</v>
      </c>
      <c r="J62" s="311">
        <f t="shared" si="110"/>
        <v>0</v>
      </c>
      <c r="K62" s="312">
        <f t="shared" si="103"/>
        <v>0</v>
      </c>
      <c r="L62" s="311">
        <f t="shared" si="104"/>
        <v>860</v>
      </c>
      <c r="M62" s="313">
        <f t="shared" si="105"/>
        <v>1</v>
      </c>
      <c r="N62" s="314">
        <f t="shared" si="65"/>
        <v>0</v>
      </c>
      <c r="O62" s="315">
        <f t="shared" si="111"/>
        <v>430</v>
      </c>
      <c r="P62" s="316"/>
      <c r="Q62" s="317"/>
      <c r="R62" s="318">
        <f t="shared" si="3"/>
        <v>0</v>
      </c>
      <c r="S62" s="319"/>
      <c r="T62" s="317"/>
      <c r="U62" s="318">
        <f t="shared" si="4"/>
        <v>0</v>
      </c>
      <c r="V62" s="319"/>
      <c r="W62" s="317"/>
      <c r="X62" s="318">
        <f t="shared" si="5"/>
        <v>0</v>
      </c>
      <c r="Y62" s="319"/>
      <c r="Z62" s="317"/>
      <c r="AA62" s="318">
        <f t="shared" si="6"/>
        <v>0</v>
      </c>
      <c r="AB62" s="319"/>
      <c r="AC62" s="317"/>
      <c r="AD62" s="318">
        <f t="shared" si="7"/>
        <v>0</v>
      </c>
      <c r="AE62" s="319"/>
      <c r="AF62" s="317"/>
      <c r="AG62" s="317">
        <f t="shared" si="8"/>
        <v>0</v>
      </c>
      <c r="AH62" s="317"/>
      <c r="AI62" s="317"/>
      <c r="AJ62" s="318">
        <f t="shared" si="9"/>
        <v>0</v>
      </c>
      <c r="AK62" s="319"/>
      <c r="AL62" s="317"/>
      <c r="AM62" s="318">
        <f t="shared" si="10"/>
        <v>0</v>
      </c>
      <c r="AN62" s="319"/>
      <c r="AO62" s="317"/>
      <c r="AP62" s="318">
        <f t="shared" si="11"/>
        <v>0</v>
      </c>
      <c r="AQ62" s="319"/>
      <c r="AR62" s="317"/>
      <c r="AS62" s="318">
        <f t="shared" si="12"/>
        <v>0</v>
      </c>
      <c r="AT62" s="319"/>
      <c r="AU62" s="317"/>
      <c r="AV62" s="318">
        <f t="shared" si="13"/>
        <v>0</v>
      </c>
      <c r="AW62" s="319"/>
      <c r="AX62" s="317"/>
      <c r="AY62" s="317">
        <f t="shared" si="14"/>
        <v>0</v>
      </c>
      <c r="AZ62" s="320"/>
    </row>
    <row r="63" spans="1:52" ht="30" customHeight="1">
      <c r="A63" s="199" t="s">
        <v>273</v>
      </c>
      <c r="B63" s="235" t="s">
        <v>54</v>
      </c>
      <c r="C63" s="19" t="s">
        <v>17</v>
      </c>
      <c r="D63" s="106">
        <v>860</v>
      </c>
      <c r="E63" s="139">
        <v>0.5</v>
      </c>
      <c r="F63" s="107">
        <f t="shared" si="107"/>
        <v>430</v>
      </c>
      <c r="G63" s="108">
        <f t="shared" si="108"/>
        <v>503.09999999999997</v>
      </c>
      <c r="H63" s="310"/>
      <c r="I63" s="311">
        <f t="shared" si="109"/>
        <v>0</v>
      </c>
      <c r="J63" s="311">
        <f t="shared" si="110"/>
        <v>0</v>
      </c>
      <c r="K63" s="312">
        <f t="shared" si="103"/>
        <v>0</v>
      </c>
      <c r="L63" s="311">
        <f t="shared" si="104"/>
        <v>860</v>
      </c>
      <c r="M63" s="313">
        <f t="shared" si="105"/>
        <v>1</v>
      </c>
      <c r="N63" s="314">
        <f t="shared" si="65"/>
        <v>0</v>
      </c>
      <c r="O63" s="315">
        <f t="shared" si="111"/>
        <v>430</v>
      </c>
      <c r="P63" s="316"/>
      <c r="Q63" s="317"/>
      <c r="R63" s="318">
        <f t="shared" si="3"/>
        <v>0</v>
      </c>
      <c r="S63" s="319"/>
      <c r="T63" s="317"/>
      <c r="U63" s="318">
        <f t="shared" si="4"/>
        <v>0</v>
      </c>
      <c r="V63" s="319"/>
      <c r="W63" s="317"/>
      <c r="X63" s="318">
        <f t="shared" si="5"/>
        <v>0</v>
      </c>
      <c r="Y63" s="319"/>
      <c r="Z63" s="317"/>
      <c r="AA63" s="318">
        <f t="shared" si="6"/>
        <v>0</v>
      </c>
      <c r="AB63" s="319"/>
      <c r="AC63" s="317"/>
      <c r="AD63" s="318">
        <f t="shared" si="7"/>
        <v>0</v>
      </c>
      <c r="AE63" s="319"/>
      <c r="AF63" s="317"/>
      <c r="AG63" s="317">
        <f t="shared" si="8"/>
        <v>0</v>
      </c>
      <c r="AH63" s="317"/>
      <c r="AI63" s="317"/>
      <c r="AJ63" s="318">
        <f t="shared" si="9"/>
        <v>0</v>
      </c>
      <c r="AK63" s="319"/>
      <c r="AL63" s="317"/>
      <c r="AM63" s="318">
        <f t="shared" si="10"/>
        <v>0</v>
      </c>
      <c r="AN63" s="319"/>
      <c r="AO63" s="317"/>
      <c r="AP63" s="318">
        <f t="shared" si="11"/>
        <v>0</v>
      </c>
      <c r="AQ63" s="319"/>
      <c r="AR63" s="317"/>
      <c r="AS63" s="318">
        <f t="shared" si="12"/>
        <v>0</v>
      </c>
      <c r="AT63" s="319"/>
      <c r="AU63" s="317"/>
      <c r="AV63" s="318">
        <f t="shared" si="13"/>
        <v>0</v>
      </c>
      <c r="AW63" s="319"/>
      <c r="AX63" s="317"/>
      <c r="AY63" s="317">
        <f t="shared" si="14"/>
        <v>0</v>
      </c>
      <c r="AZ63" s="320"/>
    </row>
    <row r="64" spans="1:52" ht="30" customHeight="1">
      <c r="A64" s="199" t="s">
        <v>274</v>
      </c>
      <c r="B64" s="235" t="s">
        <v>55</v>
      </c>
      <c r="C64" s="19" t="s">
        <v>17</v>
      </c>
      <c r="D64" s="106">
        <v>860</v>
      </c>
      <c r="E64" s="139">
        <v>0.5</v>
      </c>
      <c r="F64" s="107">
        <f t="shared" si="107"/>
        <v>430</v>
      </c>
      <c r="G64" s="108">
        <f t="shared" si="108"/>
        <v>503.09999999999997</v>
      </c>
      <c r="H64" s="310"/>
      <c r="I64" s="311">
        <f t="shared" si="109"/>
        <v>0</v>
      </c>
      <c r="J64" s="311">
        <f t="shared" si="110"/>
        <v>0</v>
      </c>
      <c r="K64" s="312">
        <f t="shared" si="103"/>
        <v>0</v>
      </c>
      <c r="L64" s="311">
        <f t="shared" si="104"/>
        <v>860</v>
      </c>
      <c r="M64" s="313">
        <f t="shared" si="105"/>
        <v>1</v>
      </c>
      <c r="N64" s="314">
        <f t="shared" si="65"/>
        <v>0</v>
      </c>
      <c r="O64" s="315">
        <f t="shared" si="111"/>
        <v>430</v>
      </c>
      <c r="P64" s="316"/>
      <c r="Q64" s="317"/>
      <c r="R64" s="318">
        <f t="shared" si="3"/>
        <v>0</v>
      </c>
      <c r="S64" s="319"/>
      <c r="T64" s="317"/>
      <c r="U64" s="318">
        <f t="shared" si="4"/>
        <v>0</v>
      </c>
      <c r="V64" s="319"/>
      <c r="W64" s="317"/>
      <c r="X64" s="318">
        <f t="shared" si="5"/>
        <v>0</v>
      </c>
      <c r="Y64" s="319"/>
      <c r="Z64" s="317"/>
      <c r="AA64" s="318">
        <f t="shared" si="6"/>
        <v>0</v>
      </c>
      <c r="AB64" s="319"/>
      <c r="AC64" s="317"/>
      <c r="AD64" s="318">
        <f t="shared" si="7"/>
        <v>0</v>
      </c>
      <c r="AE64" s="319"/>
      <c r="AF64" s="317"/>
      <c r="AG64" s="317">
        <f t="shared" si="8"/>
        <v>0</v>
      </c>
      <c r="AH64" s="317"/>
      <c r="AI64" s="317"/>
      <c r="AJ64" s="318">
        <f t="shared" si="9"/>
        <v>0</v>
      </c>
      <c r="AK64" s="319"/>
      <c r="AL64" s="317"/>
      <c r="AM64" s="318">
        <f t="shared" si="10"/>
        <v>0</v>
      </c>
      <c r="AN64" s="319"/>
      <c r="AO64" s="317"/>
      <c r="AP64" s="318">
        <f t="shared" si="11"/>
        <v>0</v>
      </c>
      <c r="AQ64" s="319"/>
      <c r="AR64" s="317"/>
      <c r="AS64" s="318">
        <f t="shared" si="12"/>
        <v>0</v>
      </c>
      <c r="AT64" s="319"/>
      <c r="AU64" s="317"/>
      <c r="AV64" s="318">
        <f t="shared" si="13"/>
        <v>0</v>
      </c>
      <c r="AW64" s="319"/>
      <c r="AX64" s="317"/>
      <c r="AY64" s="317">
        <f t="shared" si="14"/>
        <v>0</v>
      </c>
      <c r="AZ64" s="320"/>
    </row>
    <row r="65" spans="1:52" ht="30" customHeight="1">
      <c r="A65" s="199" t="s">
        <v>275</v>
      </c>
      <c r="B65" s="235" t="s">
        <v>56</v>
      </c>
      <c r="C65" s="19" t="s">
        <v>17</v>
      </c>
      <c r="D65" s="106">
        <v>860</v>
      </c>
      <c r="E65" s="139">
        <v>0.5</v>
      </c>
      <c r="F65" s="107">
        <f>D65*E65</f>
        <v>430</v>
      </c>
      <c r="G65" s="108">
        <f>F65*1.17</f>
        <v>503.09999999999997</v>
      </c>
      <c r="H65" s="310"/>
      <c r="I65" s="311">
        <f t="shared" si="109"/>
        <v>0</v>
      </c>
      <c r="J65" s="311">
        <f t="shared" si="110"/>
        <v>0</v>
      </c>
      <c r="K65" s="312">
        <f t="shared" si="103"/>
        <v>0</v>
      </c>
      <c r="L65" s="311">
        <f t="shared" si="104"/>
        <v>860</v>
      </c>
      <c r="M65" s="313">
        <f t="shared" si="105"/>
        <v>1</v>
      </c>
      <c r="N65" s="314">
        <f t="shared" si="65"/>
        <v>0</v>
      </c>
      <c r="O65" s="315">
        <f t="shared" si="111"/>
        <v>430</v>
      </c>
      <c r="P65" s="316"/>
      <c r="Q65" s="317"/>
      <c r="R65" s="318">
        <f t="shared" si="3"/>
        <v>0</v>
      </c>
      <c r="S65" s="319"/>
      <c r="T65" s="317"/>
      <c r="U65" s="318">
        <f t="shared" si="4"/>
        <v>0</v>
      </c>
      <c r="V65" s="319"/>
      <c r="W65" s="317"/>
      <c r="X65" s="318">
        <f t="shared" si="5"/>
        <v>0</v>
      </c>
      <c r="Y65" s="319"/>
      <c r="Z65" s="317"/>
      <c r="AA65" s="318">
        <f t="shared" si="6"/>
        <v>0</v>
      </c>
      <c r="AB65" s="319"/>
      <c r="AC65" s="317"/>
      <c r="AD65" s="318">
        <f t="shared" si="7"/>
        <v>0</v>
      </c>
      <c r="AE65" s="319"/>
      <c r="AF65" s="317"/>
      <c r="AG65" s="317">
        <f t="shared" si="8"/>
        <v>0</v>
      </c>
      <c r="AH65" s="317"/>
      <c r="AI65" s="317"/>
      <c r="AJ65" s="318">
        <f t="shared" si="9"/>
        <v>0</v>
      </c>
      <c r="AK65" s="319"/>
      <c r="AL65" s="317"/>
      <c r="AM65" s="318">
        <f t="shared" si="10"/>
        <v>0</v>
      </c>
      <c r="AN65" s="319"/>
      <c r="AO65" s="317"/>
      <c r="AP65" s="318">
        <f t="shared" si="11"/>
        <v>0</v>
      </c>
      <c r="AQ65" s="319"/>
      <c r="AR65" s="317"/>
      <c r="AS65" s="318">
        <f t="shared" si="12"/>
        <v>0</v>
      </c>
      <c r="AT65" s="319"/>
      <c r="AU65" s="317"/>
      <c r="AV65" s="318">
        <f t="shared" si="13"/>
        <v>0</v>
      </c>
      <c r="AW65" s="319"/>
      <c r="AX65" s="317"/>
      <c r="AY65" s="317">
        <f t="shared" si="14"/>
        <v>0</v>
      </c>
      <c r="AZ65" s="320"/>
    </row>
    <row r="66" spans="1:52" ht="30" customHeight="1">
      <c r="A66" s="199" t="s">
        <v>276</v>
      </c>
      <c r="B66" s="235" t="s">
        <v>57</v>
      </c>
      <c r="C66" s="19" t="s">
        <v>17</v>
      </c>
      <c r="D66" s="106">
        <v>860</v>
      </c>
      <c r="E66" s="139">
        <v>0.5</v>
      </c>
      <c r="F66" s="107">
        <f t="shared" ref="F66:F72" si="112">D66*E66</f>
        <v>430</v>
      </c>
      <c r="G66" s="108">
        <f t="shared" ref="G66:G72" si="113">F66*1.17</f>
        <v>503.09999999999997</v>
      </c>
      <c r="H66" s="310"/>
      <c r="I66" s="311">
        <f t="shared" si="109"/>
        <v>0</v>
      </c>
      <c r="J66" s="311">
        <f t="shared" si="110"/>
        <v>0</v>
      </c>
      <c r="K66" s="312">
        <f t="shared" si="103"/>
        <v>0</v>
      </c>
      <c r="L66" s="311">
        <f t="shared" si="104"/>
        <v>860</v>
      </c>
      <c r="M66" s="313">
        <f t="shared" si="105"/>
        <v>1</v>
      </c>
      <c r="N66" s="314">
        <f t="shared" si="65"/>
        <v>0</v>
      </c>
      <c r="O66" s="315">
        <f t="shared" si="111"/>
        <v>430</v>
      </c>
      <c r="P66" s="316"/>
      <c r="Q66" s="317"/>
      <c r="R66" s="318">
        <f t="shared" si="3"/>
        <v>0</v>
      </c>
      <c r="S66" s="319"/>
      <c r="T66" s="317"/>
      <c r="U66" s="318">
        <f t="shared" si="4"/>
        <v>0</v>
      </c>
      <c r="V66" s="319"/>
      <c r="W66" s="317"/>
      <c r="X66" s="318">
        <f t="shared" si="5"/>
        <v>0</v>
      </c>
      <c r="Y66" s="319"/>
      <c r="Z66" s="317"/>
      <c r="AA66" s="318">
        <f t="shared" si="6"/>
        <v>0</v>
      </c>
      <c r="AB66" s="319"/>
      <c r="AC66" s="317"/>
      <c r="AD66" s="318">
        <f t="shared" si="7"/>
        <v>0</v>
      </c>
      <c r="AE66" s="319"/>
      <c r="AF66" s="317"/>
      <c r="AG66" s="317">
        <f t="shared" si="8"/>
        <v>0</v>
      </c>
      <c r="AH66" s="317"/>
      <c r="AI66" s="317"/>
      <c r="AJ66" s="318">
        <f t="shared" si="9"/>
        <v>0</v>
      </c>
      <c r="AK66" s="319"/>
      <c r="AL66" s="317"/>
      <c r="AM66" s="318">
        <f t="shared" si="10"/>
        <v>0</v>
      </c>
      <c r="AN66" s="319"/>
      <c r="AO66" s="317"/>
      <c r="AP66" s="318">
        <f t="shared" si="11"/>
        <v>0</v>
      </c>
      <c r="AQ66" s="319"/>
      <c r="AR66" s="317"/>
      <c r="AS66" s="318">
        <f t="shared" si="12"/>
        <v>0</v>
      </c>
      <c r="AT66" s="319"/>
      <c r="AU66" s="317"/>
      <c r="AV66" s="318">
        <f t="shared" si="13"/>
        <v>0</v>
      </c>
      <c r="AW66" s="319"/>
      <c r="AX66" s="317"/>
      <c r="AY66" s="317">
        <f t="shared" si="14"/>
        <v>0</v>
      </c>
      <c r="AZ66" s="320"/>
    </row>
    <row r="67" spans="1:52" ht="30" customHeight="1">
      <c r="A67" s="199" t="s">
        <v>277</v>
      </c>
      <c r="B67" s="235" t="s">
        <v>58</v>
      </c>
      <c r="C67" s="19" t="s">
        <v>17</v>
      </c>
      <c r="D67" s="106">
        <v>860</v>
      </c>
      <c r="E67" s="139">
        <v>0.5</v>
      </c>
      <c r="F67" s="107">
        <f t="shared" si="112"/>
        <v>430</v>
      </c>
      <c r="G67" s="108">
        <f t="shared" si="113"/>
        <v>503.09999999999997</v>
      </c>
      <c r="H67" s="310"/>
      <c r="I67" s="311">
        <f t="shared" si="109"/>
        <v>0</v>
      </c>
      <c r="J67" s="311">
        <f t="shared" si="110"/>
        <v>0</v>
      </c>
      <c r="K67" s="312">
        <f t="shared" si="103"/>
        <v>0</v>
      </c>
      <c r="L67" s="311">
        <f t="shared" si="104"/>
        <v>860</v>
      </c>
      <c r="M67" s="313">
        <f t="shared" si="105"/>
        <v>1</v>
      </c>
      <c r="N67" s="314">
        <f t="shared" si="65"/>
        <v>0</v>
      </c>
      <c r="O67" s="315">
        <f t="shared" si="111"/>
        <v>430</v>
      </c>
      <c r="P67" s="316"/>
      <c r="Q67" s="317"/>
      <c r="R67" s="318">
        <f t="shared" si="3"/>
        <v>0</v>
      </c>
      <c r="S67" s="319"/>
      <c r="T67" s="317"/>
      <c r="U67" s="318">
        <f t="shared" si="4"/>
        <v>0</v>
      </c>
      <c r="V67" s="319"/>
      <c r="W67" s="317"/>
      <c r="X67" s="318">
        <f t="shared" si="5"/>
        <v>0</v>
      </c>
      <c r="Y67" s="319"/>
      <c r="Z67" s="317"/>
      <c r="AA67" s="318">
        <f t="shared" si="6"/>
        <v>0</v>
      </c>
      <c r="AB67" s="319"/>
      <c r="AC67" s="317"/>
      <c r="AD67" s="318">
        <f t="shared" si="7"/>
        <v>0</v>
      </c>
      <c r="AE67" s="319"/>
      <c r="AF67" s="317"/>
      <c r="AG67" s="317">
        <f t="shared" si="8"/>
        <v>0</v>
      </c>
      <c r="AH67" s="317"/>
      <c r="AI67" s="317"/>
      <c r="AJ67" s="318">
        <f t="shared" si="9"/>
        <v>0</v>
      </c>
      <c r="AK67" s="319"/>
      <c r="AL67" s="317"/>
      <c r="AM67" s="318">
        <f t="shared" si="10"/>
        <v>0</v>
      </c>
      <c r="AN67" s="319"/>
      <c r="AO67" s="317"/>
      <c r="AP67" s="318">
        <f t="shared" si="11"/>
        <v>0</v>
      </c>
      <c r="AQ67" s="319"/>
      <c r="AR67" s="317"/>
      <c r="AS67" s="318">
        <f t="shared" si="12"/>
        <v>0</v>
      </c>
      <c r="AT67" s="319"/>
      <c r="AU67" s="317"/>
      <c r="AV67" s="318">
        <f t="shared" si="13"/>
        <v>0</v>
      </c>
      <c r="AW67" s="319"/>
      <c r="AX67" s="317"/>
      <c r="AY67" s="317">
        <f t="shared" si="14"/>
        <v>0</v>
      </c>
      <c r="AZ67" s="320"/>
    </row>
    <row r="68" spans="1:52" ht="30" customHeight="1">
      <c r="A68" s="199" t="s">
        <v>278</v>
      </c>
      <c r="B68" s="235" t="s">
        <v>59</v>
      </c>
      <c r="C68" s="19" t="s">
        <v>17</v>
      </c>
      <c r="D68" s="106">
        <v>860</v>
      </c>
      <c r="E68" s="139">
        <v>0.5</v>
      </c>
      <c r="F68" s="107">
        <f t="shared" si="112"/>
        <v>430</v>
      </c>
      <c r="G68" s="108">
        <f t="shared" si="113"/>
        <v>503.09999999999997</v>
      </c>
      <c r="H68" s="310"/>
      <c r="I68" s="311">
        <f t="shared" si="109"/>
        <v>0</v>
      </c>
      <c r="J68" s="311">
        <f t="shared" si="110"/>
        <v>0</v>
      </c>
      <c r="K68" s="312">
        <f t="shared" si="103"/>
        <v>0</v>
      </c>
      <c r="L68" s="311">
        <f t="shared" si="104"/>
        <v>860</v>
      </c>
      <c r="M68" s="313">
        <f t="shared" si="105"/>
        <v>1</v>
      </c>
      <c r="N68" s="314">
        <f t="shared" si="65"/>
        <v>0</v>
      </c>
      <c r="O68" s="315">
        <f t="shared" si="111"/>
        <v>430</v>
      </c>
      <c r="P68" s="316"/>
      <c r="Q68" s="317"/>
      <c r="R68" s="318">
        <f t="shared" si="3"/>
        <v>0</v>
      </c>
      <c r="S68" s="319"/>
      <c r="T68" s="317"/>
      <c r="U68" s="318">
        <f t="shared" si="4"/>
        <v>0</v>
      </c>
      <c r="V68" s="319"/>
      <c r="W68" s="317"/>
      <c r="X68" s="318">
        <f t="shared" si="5"/>
        <v>0</v>
      </c>
      <c r="Y68" s="319"/>
      <c r="Z68" s="317"/>
      <c r="AA68" s="318">
        <f t="shared" si="6"/>
        <v>0</v>
      </c>
      <c r="AB68" s="319"/>
      <c r="AC68" s="317"/>
      <c r="AD68" s="318">
        <f t="shared" si="7"/>
        <v>0</v>
      </c>
      <c r="AE68" s="319"/>
      <c r="AF68" s="317"/>
      <c r="AG68" s="317">
        <f t="shared" si="8"/>
        <v>0</v>
      </c>
      <c r="AH68" s="317"/>
      <c r="AI68" s="317"/>
      <c r="AJ68" s="318">
        <f t="shared" si="9"/>
        <v>0</v>
      </c>
      <c r="AK68" s="319"/>
      <c r="AL68" s="317"/>
      <c r="AM68" s="318">
        <f t="shared" si="10"/>
        <v>0</v>
      </c>
      <c r="AN68" s="319"/>
      <c r="AO68" s="317"/>
      <c r="AP68" s="318">
        <f t="shared" si="11"/>
        <v>0</v>
      </c>
      <c r="AQ68" s="319"/>
      <c r="AR68" s="317"/>
      <c r="AS68" s="318">
        <f t="shared" si="12"/>
        <v>0</v>
      </c>
      <c r="AT68" s="319"/>
      <c r="AU68" s="317"/>
      <c r="AV68" s="318">
        <f t="shared" si="13"/>
        <v>0</v>
      </c>
      <c r="AW68" s="319"/>
      <c r="AX68" s="317"/>
      <c r="AY68" s="317">
        <f t="shared" si="14"/>
        <v>0</v>
      </c>
      <c r="AZ68" s="320"/>
    </row>
    <row r="69" spans="1:52" ht="30" customHeight="1">
      <c r="A69" s="199" t="s">
        <v>279</v>
      </c>
      <c r="B69" s="235" t="s">
        <v>60</v>
      </c>
      <c r="C69" s="19" t="s">
        <v>17</v>
      </c>
      <c r="D69" s="106">
        <v>860</v>
      </c>
      <c r="E69" s="139">
        <v>0.5</v>
      </c>
      <c r="F69" s="107">
        <f t="shared" si="112"/>
        <v>430</v>
      </c>
      <c r="G69" s="108">
        <f t="shared" si="113"/>
        <v>503.09999999999997</v>
      </c>
      <c r="H69" s="310"/>
      <c r="I69" s="311">
        <f t="shared" si="109"/>
        <v>0</v>
      </c>
      <c r="J69" s="311">
        <f t="shared" si="110"/>
        <v>0</v>
      </c>
      <c r="K69" s="312">
        <f t="shared" si="103"/>
        <v>0</v>
      </c>
      <c r="L69" s="311">
        <f t="shared" si="104"/>
        <v>860</v>
      </c>
      <c r="M69" s="313">
        <f t="shared" si="105"/>
        <v>1</v>
      </c>
      <c r="N69" s="314">
        <f t="shared" si="65"/>
        <v>0</v>
      </c>
      <c r="O69" s="315">
        <f t="shared" si="111"/>
        <v>430</v>
      </c>
      <c r="P69" s="316"/>
      <c r="Q69" s="317"/>
      <c r="R69" s="318">
        <f t="shared" si="3"/>
        <v>0</v>
      </c>
      <c r="S69" s="319"/>
      <c r="T69" s="317"/>
      <c r="U69" s="318">
        <f t="shared" si="4"/>
        <v>0</v>
      </c>
      <c r="V69" s="319"/>
      <c r="W69" s="317"/>
      <c r="X69" s="318">
        <f t="shared" si="5"/>
        <v>0</v>
      </c>
      <c r="Y69" s="319"/>
      <c r="Z69" s="317"/>
      <c r="AA69" s="318">
        <f t="shared" si="6"/>
        <v>0</v>
      </c>
      <c r="AB69" s="319"/>
      <c r="AC69" s="317"/>
      <c r="AD69" s="318">
        <f t="shared" si="7"/>
        <v>0</v>
      </c>
      <c r="AE69" s="319"/>
      <c r="AF69" s="317"/>
      <c r="AG69" s="317">
        <f t="shared" si="8"/>
        <v>0</v>
      </c>
      <c r="AH69" s="317"/>
      <c r="AI69" s="317"/>
      <c r="AJ69" s="318">
        <f t="shared" si="9"/>
        <v>0</v>
      </c>
      <c r="AK69" s="319"/>
      <c r="AL69" s="317"/>
      <c r="AM69" s="318">
        <f t="shared" si="10"/>
        <v>0</v>
      </c>
      <c r="AN69" s="319"/>
      <c r="AO69" s="317"/>
      <c r="AP69" s="318">
        <f t="shared" si="11"/>
        <v>0</v>
      </c>
      <c r="AQ69" s="319"/>
      <c r="AR69" s="317"/>
      <c r="AS69" s="318">
        <f t="shared" si="12"/>
        <v>0</v>
      </c>
      <c r="AT69" s="319"/>
      <c r="AU69" s="317"/>
      <c r="AV69" s="318">
        <f t="shared" si="13"/>
        <v>0</v>
      </c>
      <c r="AW69" s="319"/>
      <c r="AX69" s="317"/>
      <c r="AY69" s="317">
        <f t="shared" si="14"/>
        <v>0</v>
      </c>
      <c r="AZ69" s="320"/>
    </row>
    <row r="70" spans="1:52" ht="30" customHeight="1">
      <c r="A70" s="199" t="s">
        <v>280</v>
      </c>
      <c r="B70" s="235" t="s">
        <v>61</v>
      </c>
      <c r="C70" s="19" t="s">
        <v>17</v>
      </c>
      <c r="D70" s="106">
        <v>860</v>
      </c>
      <c r="E70" s="139">
        <v>0.5</v>
      </c>
      <c r="F70" s="107">
        <f t="shared" si="112"/>
        <v>430</v>
      </c>
      <c r="G70" s="108">
        <f t="shared" si="113"/>
        <v>503.09999999999997</v>
      </c>
      <c r="H70" s="310"/>
      <c r="I70" s="311">
        <f t="shared" si="109"/>
        <v>0</v>
      </c>
      <c r="J70" s="311">
        <f t="shared" si="110"/>
        <v>0</v>
      </c>
      <c r="K70" s="312">
        <f t="shared" si="103"/>
        <v>0</v>
      </c>
      <c r="L70" s="311">
        <f t="shared" si="104"/>
        <v>860</v>
      </c>
      <c r="M70" s="313">
        <f t="shared" si="105"/>
        <v>1</v>
      </c>
      <c r="N70" s="314">
        <f t="shared" si="65"/>
        <v>0</v>
      </c>
      <c r="O70" s="315">
        <f t="shared" si="111"/>
        <v>430</v>
      </c>
      <c r="P70" s="316"/>
      <c r="Q70" s="317"/>
      <c r="R70" s="318">
        <f t="shared" si="3"/>
        <v>0</v>
      </c>
      <c r="S70" s="319"/>
      <c r="T70" s="317"/>
      <c r="U70" s="318">
        <f t="shared" si="4"/>
        <v>0</v>
      </c>
      <c r="V70" s="319"/>
      <c r="W70" s="317"/>
      <c r="X70" s="318">
        <f t="shared" si="5"/>
        <v>0</v>
      </c>
      <c r="Y70" s="319"/>
      <c r="Z70" s="317"/>
      <c r="AA70" s="318">
        <f t="shared" si="6"/>
        <v>0</v>
      </c>
      <c r="AB70" s="319"/>
      <c r="AC70" s="317"/>
      <c r="AD70" s="318">
        <f t="shared" si="7"/>
        <v>0</v>
      </c>
      <c r="AE70" s="319"/>
      <c r="AF70" s="317"/>
      <c r="AG70" s="317">
        <f t="shared" si="8"/>
        <v>0</v>
      </c>
      <c r="AH70" s="317"/>
      <c r="AI70" s="317"/>
      <c r="AJ70" s="318">
        <f t="shared" si="9"/>
        <v>0</v>
      </c>
      <c r="AK70" s="319"/>
      <c r="AL70" s="317"/>
      <c r="AM70" s="318">
        <f t="shared" si="10"/>
        <v>0</v>
      </c>
      <c r="AN70" s="319"/>
      <c r="AO70" s="317"/>
      <c r="AP70" s="318">
        <f t="shared" si="11"/>
        <v>0</v>
      </c>
      <c r="AQ70" s="319"/>
      <c r="AR70" s="317"/>
      <c r="AS70" s="318">
        <f t="shared" si="12"/>
        <v>0</v>
      </c>
      <c r="AT70" s="319"/>
      <c r="AU70" s="317"/>
      <c r="AV70" s="318">
        <f t="shared" si="13"/>
        <v>0</v>
      </c>
      <c r="AW70" s="319"/>
      <c r="AX70" s="317"/>
      <c r="AY70" s="317">
        <f t="shared" si="14"/>
        <v>0</v>
      </c>
      <c r="AZ70" s="320"/>
    </row>
    <row r="71" spans="1:52" ht="30" customHeight="1">
      <c r="A71" s="199" t="s">
        <v>281</v>
      </c>
      <c r="B71" s="235" t="s">
        <v>62</v>
      </c>
      <c r="C71" s="19" t="s">
        <v>17</v>
      </c>
      <c r="D71" s="106">
        <v>860</v>
      </c>
      <c r="E71" s="139">
        <v>0.5</v>
      </c>
      <c r="F71" s="107">
        <f t="shared" si="112"/>
        <v>430</v>
      </c>
      <c r="G71" s="108">
        <f t="shared" si="113"/>
        <v>503.09999999999997</v>
      </c>
      <c r="H71" s="310"/>
      <c r="I71" s="311">
        <f t="shared" si="109"/>
        <v>0</v>
      </c>
      <c r="J71" s="311">
        <f t="shared" si="110"/>
        <v>0</v>
      </c>
      <c r="K71" s="312">
        <f t="shared" si="103"/>
        <v>0</v>
      </c>
      <c r="L71" s="311">
        <f t="shared" si="104"/>
        <v>860</v>
      </c>
      <c r="M71" s="313">
        <f t="shared" si="105"/>
        <v>1</v>
      </c>
      <c r="N71" s="314">
        <f t="shared" si="65"/>
        <v>0</v>
      </c>
      <c r="O71" s="315">
        <f t="shared" si="111"/>
        <v>430</v>
      </c>
      <c r="P71" s="316"/>
      <c r="Q71" s="317"/>
      <c r="R71" s="318">
        <f t="shared" si="3"/>
        <v>0</v>
      </c>
      <c r="S71" s="319"/>
      <c r="T71" s="317"/>
      <c r="U71" s="318">
        <f t="shared" si="4"/>
        <v>0</v>
      </c>
      <c r="V71" s="319"/>
      <c r="W71" s="317"/>
      <c r="X71" s="318">
        <f t="shared" si="5"/>
        <v>0</v>
      </c>
      <c r="Y71" s="319"/>
      <c r="Z71" s="317"/>
      <c r="AA71" s="318">
        <f t="shared" si="6"/>
        <v>0</v>
      </c>
      <c r="AB71" s="319"/>
      <c r="AC71" s="317"/>
      <c r="AD71" s="318">
        <f t="shared" si="7"/>
        <v>0</v>
      </c>
      <c r="AE71" s="319"/>
      <c r="AF71" s="317"/>
      <c r="AG71" s="317">
        <f t="shared" si="8"/>
        <v>0</v>
      </c>
      <c r="AH71" s="317"/>
      <c r="AI71" s="317"/>
      <c r="AJ71" s="318">
        <f t="shared" si="9"/>
        <v>0</v>
      </c>
      <c r="AK71" s="319"/>
      <c r="AL71" s="317"/>
      <c r="AM71" s="318">
        <f t="shared" si="10"/>
        <v>0</v>
      </c>
      <c r="AN71" s="319"/>
      <c r="AO71" s="317"/>
      <c r="AP71" s="318">
        <f t="shared" si="11"/>
        <v>0</v>
      </c>
      <c r="AQ71" s="319"/>
      <c r="AR71" s="317"/>
      <c r="AS71" s="318">
        <f t="shared" si="12"/>
        <v>0</v>
      </c>
      <c r="AT71" s="319"/>
      <c r="AU71" s="317"/>
      <c r="AV71" s="318">
        <f t="shared" si="13"/>
        <v>0</v>
      </c>
      <c r="AW71" s="319"/>
      <c r="AX71" s="317"/>
      <c r="AY71" s="317">
        <f t="shared" si="14"/>
        <v>0</v>
      </c>
      <c r="AZ71" s="320"/>
    </row>
    <row r="72" spans="1:52" ht="30" customHeight="1">
      <c r="A72" s="199" t="s">
        <v>282</v>
      </c>
      <c r="B72" s="235" t="s">
        <v>63</v>
      </c>
      <c r="C72" s="19" t="s">
        <v>17</v>
      </c>
      <c r="D72" s="106">
        <v>860</v>
      </c>
      <c r="E72" s="139">
        <v>0.5</v>
      </c>
      <c r="F72" s="107">
        <f t="shared" si="112"/>
        <v>430</v>
      </c>
      <c r="G72" s="108">
        <f t="shared" si="113"/>
        <v>503.09999999999997</v>
      </c>
      <c r="H72" s="310"/>
      <c r="I72" s="311">
        <f t="shared" si="109"/>
        <v>0</v>
      </c>
      <c r="J72" s="311">
        <f t="shared" si="110"/>
        <v>0</v>
      </c>
      <c r="K72" s="312">
        <f t="shared" si="103"/>
        <v>0</v>
      </c>
      <c r="L72" s="311">
        <f t="shared" si="104"/>
        <v>860</v>
      </c>
      <c r="M72" s="313">
        <f t="shared" si="105"/>
        <v>1</v>
      </c>
      <c r="N72" s="314">
        <f t="shared" si="65"/>
        <v>0</v>
      </c>
      <c r="O72" s="315">
        <f t="shared" si="111"/>
        <v>430</v>
      </c>
      <c r="P72" s="316"/>
      <c r="Q72" s="317"/>
      <c r="R72" s="318">
        <f t="shared" si="3"/>
        <v>0</v>
      </c>
      <c r="S72" s="319"/>
      <c r="T72" s="317"/>
      <c r="U72" s="318">
        <f t="shared" si="4"/>
        <v>0</v>
      </c>
      <c r="V72" s="319"/>
      <c r="W72" s="317"/>
      <c r="X72" s="318">
        <f t="shared" si="5"/>
        <v>0</v>
      </c>
      <c r="Y72" s="319"/>
      <c r="Z72" s="317"/>
      <c r="AA72" s="318">
        <f t="shared" si="6"/>
        <v>0</v>
      </c>
      <c r="AB72" s="319"/>
      <c r="AC72" s="317"/>
      <c r="AD72" s="318">
        <f t="shared" si="7"/>
        <v>0</v>
      </c>
      <c r="AE72" s="319"/>
      <c r="AF72" s="317"/>
      <c r="AG72" s="317">
        <f t="shared" si="8"/>
        <v>0</v>
      </c>
      <c r="AH72" s="317"/>
      <c r="AI72" s="317"/>
      <c r="AJ72" s="318">
        <f t="shared" si="9"/>
        <v>0</v>
      </c>
      <c r="AK72" s="319"/>
      <c r="AL72" s="317"/>
      <c r="AM72" s="318">
        <f t="shared" si="10"/>
        <v>0</v>
      </c>
      <c r="AN72" s="319"/>
      <c r="AO72" s="317"/>
      <c r="AP72" s="318">
        <f t="shared" si="11"/>
        <v>0</v>
      </c>
      <c r="AQ72" s="319"/>
      <c r="AR72" s="317"/>
      <c r="AS72" s="318">
        <f t="shared" si="12"/>
        <v>0</v>
      </c>
      <c r="AT72" s="319"/>
      <c r="AU72" s="317"/>
      <c r="AV72" s="318">
        <f t="shared" si="13"/>
        <v>0</v>
      </c>
      <c r="AW72" s="319"/>
      <c r="AX72" s="317"/>
      <c r="AY72" s="317">
        <f t="shared" si="14"/>
        <v>0</v>
      </c>
      <c r="AZ72" s="320"/>
    </row>
    <row r="73" spans="1:52" s="3" customFormat="1" ht="30" customHeight="1">
      <c r="A73" s="292" t="s">
        <v>263</v>
      </c>
      <c r="B73" s="293" t="s">
        <v>64</v>
      </c>
      <c r="C73" s="294"/>
      <c r="D73" s="295"/>
      <c r="E73" s="295"/>
      <c r="F73" s="297">
        <f>SUM(F74:F85)</f>
        <v>2100</v>
      </c>
      <c r="G73" s="298">
        <f t="shared" ref="G73" si="114">+F73*1.17</f>
        <v>2457</v>
      </c>
      <c r="H73" s="299"/>
      <c r="I73" s="300">
        <f t="shared" si="109"/>
        <v>0</v>
      </c>
      <c r="J73" s="300">
        <f t="shared" si="110"/>
        <v>0</v>
      </c>
      <c r="K73" s="301">
        <f t="shared" si="103"/>
        <v>0</v>
      </c>
      <c r="L73" s="300">
        <f t="shared" si="104"/>
        <v>0</v>
      </c>
      <c r="M73" s="302" t="e">
        <f t="shared" si="105"/>
        <v>#DIV/0!</v>
      </c>
      <c r="N73" s="303">
        <f t="shared" si="65"/>
        <v>0</v>
      </c>
      <c r="O73" s="304">
        <f t="shared" si="111"/>
        <v>2100</v>
      </c>
      <c r="P73" s="305"/>
      <c r="Q73" s="306"/>
      <c r="R73" s="307">
        <f t="shared" si="3"/>
        <v>0</v>
      </c>
      <c r="S73" s="308"/>
      <c r="T73" s="306"/>
      <c r="U73" s="307">
        <f t="shared" si="4"/>
        <v>0</v>
      </c>
      <c r="V73" s="308"/>
      <c r="W73" s="306"/>
      <c r="X73" s="307">
        <f t="shared" si="5"/>
        <v>0</v>
      </c>
      <c r="Y73" s="308"/>
      <c r="Z73" s="306"/>
      <c r="AA73" s="307">
        <f t="shared" si="6"/>
        <v>0</v>
      </c>
      <c r="AB73" s="308"/>
      <c r="AC73" s="306"/>
      <c r="AD73" s="307">
        <f t="shared" si="7"/>
        <v>0</v>
      </c>
      <c r="AE73" s="308"/>
      <c r="AF73" s="306"/>
      <c r="AG73" s="306">
        <f t="shared" si="8"/>
        <v>0</v>
      </c>
      <c r="AH73" s="306"/>
      <c r="AI73" s="306"/>
      <c r="AJ73" s="307">
        <f t="shared" si="9"/>
        <v>0</v>
      </c>
      <c r="AK73" s="308"/>
      <c r="AL73" s="306"/>
      <c r="AM73" s="307">
        <f t="shared" si="10"/>
        <v>0</v>
      </c>
      <c r="AN73" s="308"/>
      <c r="AO73" s="306"/>
      <c r="AP73" s="307">
        <f t="shared" si="11"/>
        <v>0</v>
      </c>
      <c r="AQ73" s="308"/>
      <c r="AR73" s="306"/>
      <c r="AS73" s="307">
        <f t="shared" si="12"/>
        <v>0</v>
      </c>
      <c r="AT73" s="308"/>
      <c r="AU73" s="306"/>
      <c r="AV73" s="307">
        <f t="shared" si="13"/>
        <v>0</v>
      </c>
      <c r="AW73" s="308"/>
      <c r="AX73" s="306"/>
      <c r="AY73" s="306">
        <f t="shared" si="14"/>
        <v>0</v>
      </c>
      <c r="AZ73" s="309"/>
    </row>
    <row r="74" spans="1:52" ht="30" customHeight="1">
      <c r="A74" s="321" t="s">
        <v>283</v>
      </c>
      <c r="B74" s="235" t="s">
        <v>52</v>
      </c>
      <c r="C74" s="19" t="s">
        <v>17</v>
      </c>
      <c r="D74" s="106">
        <v>350</v>
      </c>
      <c r="E74" s="139">
        <v>0.5</v>
      </c>
      <c r="F74" s="107">
        <f t="shared" ref="F74:F77" si="115">D74*E74</f>
        <v>175</v>
      </c>
      <c r="G74" s="108">
        <f t="shared" ref="G74:G78" si="116">F74*1.17</f>
        <v>204.75</v>
      </c>
      <c r="H74" s="310"/>
      <c r="I74" s="311">
        <f t="shared" si="109"/>
        <v>0</v>
      </c>
      <c r="J74" s="311">
        <f t="shared" si="110"/>
        <v>0</v>
      </c>
      <c r="K74" s="312">
        <f t="shared" si="103"/>
        <v>0</v>
      </c>
      <c r="L74" s="311">
        <f t="shared" si="104"/>
        <v>350</v>
      </c>
      <c r="M74" s="313">
        <f t="shared" si="105"/>
        <v>1</v>
      </c>
      <c r="N74" s="314">
        <f t="shared" si="65"/>
        <v>0</v>
      </c>
      <c r="O74" s="315">
        <f t="shared" si="111"/>
        <v>175</v>
      </c>
      <c r="P74" s="316"/>
      <c r="Q74" s="317"/>
      <c r="R74" s="318">
        <f t="shared" si="3"/>
        <v>0</v>
      </c>
      <c r="S74" s="319"/>
      <c r="T74" s="317"/>
      <c r="U74" s="318">
        <f t="shared" si="4"/>
        <v>0</v>
      </c>
      <c r="V74" s="319"/>
      <c r="W74" s="317"/>
      <c r="X74" s="318">
        <f t="shared" si="5"/>
        <v>0</v>
      </c>
      <c r="Y74" s="319"/>
      <c r="Z74" s="317"/>
      <c r="AA74" s="318">
        <f t="shared" si="6"/>
        <v>0</v>
      </c>
      <c r="AB74" s="319"/>
      <c r="AC74" s="317"/>
      <c r="AD74" s="318">
        <f t="shared" si="7"/>
        <v>0</v>
      </c>
      <c r="AE74" s="319"/>
      <c r="AF74" s="317"/>
      <c r="AG74" s="317">
        <f t="shared" si="8"/>
        <v>0</v>
      </c>
      <c r="AH74" s="317"/>
      <c r="AI74" s="317"/>
      <c r="AJ74" s="318">
        <f t="shared" si="9"/>
        <v>0</v>
      </c>
      <c r="AK74" s="319"/>
      <c r="AL74" s="317"/>
      <c r="AM74" s="318">
        <f t="shared" si="10"/>
        <v>0</v>
      </c>
      <c r="AN74" s="319"/>
      <c r="AO74" s="317"/>
      <c r="AP74" s="318">
        <f t="shared" si="11"/>
        <v>0</v>
      </c>
      <c r="AQ74" s="319"/>
      <c r="AR74" s="317"/>
      <c r="AS74" s="318">
        <f t="shared" si="12"/>
        <v>0</v>
      </c>
      <c r="AT74" s="319"/>
      <c r="AU74" s="317"/>
      <c r="AV74" s="318">
        <f t="shared" si="13"/>
        <v>0</v>
      </c>
      <c r="AW74" s="319"/>
      <c r="AX74" s="317"/>
      <c r="AY74" s="317">
        <f t="shared" si="14"/>
        <v>0</v>
      </c>
      <c r="AZ74" s="320"/>
    </row>
    <row r="75" spans="1:52" ht="30" customHeight="1">
      <c r="A75" s="321" t="s">
        <v>284</v>
      </c>
      <c r="B75" s="235" t="s">
        <v>53</v>
      </c>
      <c r="C75" s="19" t="s">
        <v>17</v>
      </c>
      <c r="D75" s="106">
        <v>350</v>
      </c>
      <c r="E75" s="139">
        <v>0.5</v>
      </c>
      <c r="F75" s="107">
        <f t="shared" si="115"/>
        <v>175</v>
      </c>
      <c r="G75" s="108">
        <f t="shared" si="116"/>
        <v>204.75</v>
      </c>
      <c r="H75" s="310"/>
      <c r="I75" s="311">
        <f t="shared" si="109"/>
        <v>0</v>
      </c>
      <c r="J75" s="311">
        <f t="shared" si="110"/>
        <v>0</v>
      </c>
      <c r="K75" s="312">
        <f t="shared" si="103"/>
        <v>0</v>
      </c>
      <c r="L75" s="311">
        <f t="shared" si="104"/>
        <v>350</v>
      </c>
      <c r="M75" s="313">
        <f t="shared" si="105"/>
        <v>1</v>
      </c>
      <c r="N75" s="314">
        <f t="shared" si="65"/>
        <v>0</v>
      </c>
      <c r="O75" s="315">
        <f t="shared" si="111"/>
        <v>175</v>
      </c>
      <c r="P75" s="316"/>
      <c r="Q75" s="317"/>
      <c r="R75" s="318">
        <f t="shared" si="3"/>
        <v>0</v>
      </c>
      <c r="S75" s="319"/>
      <c r="T75" s="317"/>
      <c r="U75" s="318">
        <f t="shared" si="4"/>
        <v>0</v>
      </c>
      <c r="V75" s="319"/>
      <c r="W75" s="317"/>
      <c r="X75" s="318">
        <f t="shared" si="5"/>
        <v>0</v>
      </c>
      <c r="Y75" s="319"/>
      <c r="Z75" s="317"/>
      <c r="AA75" s="318">
        <f t="shared" si="6"/>
        <v>0</v>
      </c>
      <c r="AB75" s="319"/>
      <c r="AC75" s="317"/>
      <c r="AD75" s="318">
        <f t="shared" si="7"/>
        <v>0</v>
      </c>
      <c r="AE75" s="319"/>
      <c r="AF75" s="317"/>
      <c r="AG75" s="317">
        <f t="shared" si="8"/>
        <v>0</v>
      </c>
      <c r="AH75" s="317"/>
      <c r="AI75" s="317"/>
      <c r="AJ75" s="318">
        <f t="shared" si="9"/>
        <v>0</v>
      </c>
      <c r="AK75" s="319"/>
      <c r="AL75" s="317"/>
      <c r="AM75" s="318">
        <f t="shared" si="10"/>
        <v>0</v>
      </c>
      <c r="AN75" s="319"/>
      <c r="AO75" s="317"/>
      <c r="AP75" s="318">
        <f t="shared" si="11"/>
        <v>0</v>
      </c>
      <c r="AQ75" s="319"/>
      <c r="AR75" s="317"/>
      <c r="AS75" s="318">
        <f t="shared" si="12"/>
        <v>0</v>
      </c>
      <c r="AT75" s="319"/>
      <c r="AU75" s="317"/>
      <c r="AV75" s="318">
        <f t="shared" si="13"/>
        <v>0</v>
      </c>
      <c r="AW75" s="319"/>
      <c r="AX75" s="317"/>
      <c r="AY75" s="317">
        <f t="shared" si="14"/>
        <v>0</v>
      </c>
      <c r="AZ75" s="320"/>
    </row>
    <row r="76" spans="1:52" ht="30" customHeight="1">
      <c r="A76" s="321" t="s">
        <v>285</v>
      </c>
      <c r="B76" s="235" t="s">
        <v>54</v>
      </c>
      <c r="C76" s="19" t="s">
        <v>17</v>
      </c>
      <c r="D76" s="106">
        <v>350</v>
      </c>
      <c r="E76" s="139">
        <v>0.5</v>
      </c>
      <c r="F76" s="107">
        <f t="shared" si="115"/>
        <v>175</v>
      </c>
      <c r="G76" s="108">
        <f t="shared" si="116"/>
        <v>204.75</v>
      </c>
      <c r="H76" s="310"/>
      <c r="I76" s="311">
        <f t="shared" si="109"/>
        <v>0</v>
      </c>
      <c r="J76" s="311">
        <f t="shared" si="110"/>
        <v>0</v>
      </c>
      <c r="K76" s="312">
        <f t="shared" si="103"/>
        <v>0</v>
      </c>
      <c r="L76" s="311">
        <f t="shared" si="104"/>
        <v>350</v>
      </c>
      <c r="M76" s="313">
        <f t="shared" si="105"/>
        <v>1</v>
      </c>
      <c r="N76" s="314">
        <f t="shared" si="65"/>
        <v>0</v>
      </c>
      <c r="O76" s="315">
        <f t="shared" si="111"/>
        <v>175</v>
      </c>
      <c r="P76" s="316"/>
      <c r="Q76" s="317"/>
      <c r="R76" s="318">
        <f t="shared" si="3"/>
        <v>0</v>
      </c>
      <c r="S76" s="319"/>
      <c r="T76" s="317"/>
      <c r="U76" s="318">
        <f t="shared" si="4"/>
        <v>0</v>
      </c>
      <c r="V76" s="319"/>
      <c r="W76" s="317"/>
      <c r="X76" s="318">
        <f t="shared" si="5"/>
        <v>0</v>
      </c>
      <c r="Y76" s="319"/>
      <c r="Z76" s="317"/>
      <c r="AA76" s="318">
        <f t="shared" si="6"/>
        <v>0</v>
      </c>
      <c r="AB76" s="319"/>
      <c r="AC76" s="317"/>
      <c r="AD76" s="318">
        <f t="shared" si="7"/>
        <v>0</v>
      </c>
      <c r="AE76" s="319"/>
      <c r="AF76" s="317"/>
      <c r="AG76" s="317">
        <f t="shared" si="8"/>
        <v>0</v>
      </c>
      <c r="AH76" s="317"/>
      <c r="AI76" s="317"/>
      <c r="AJ76" s="318">
        <f t="shared" si="9"/>
        <v>0</v>
      </c>
      <c r="AK76" s="319"/>
      <c r="AL76" s="317"/>
      <c r="AM76" s="318">
        <f t="shared" si="10"/>
        <v>0</v>
      </c>
      <c r="AN76" s="319"/>
      <c r="AO76" s="317"/>
      <c r="AP76" s="318">
        <f t="shared" si="11"/>
        <v>0</v>
      </c>
      <c r="AQ76" s="319"/>
      <c r="AR76" s="317"/>
      <c r="AS76" s="318">
        <f t="shared" si="12"/>
        <v>0</v>
      </c>
      <c r="AT76" s="319"/>
      <c r="AU76" s="317"/>
      <c r="AV76" s="318">
        <f t="shared" si="13"/>
        <v>0</v>
      </c>
      <c r="AW76" s="319"/>
      <c r="AX76" s="317"/>
      <c r="AY76" s="317">
        <f t="shared" si="14"/>
        <v>0</v>
      </c>
      <c r="AZ76" s="320"/>
    </row>
    <row r="77" spans="1:52" ht="30" customHeight="1">
      <c r="A77" s="321" t="s">
        <v>286</v>
      </c>
      <c r="B77" s="235" t="s">
        <v>55</v>
      </c>
      <c r="C77" s="19" t="s">
        <v>17</v>
      </c>
      <c r="D77" s="106">
        <v>350</v>
      </c>
      <c r="E77" s="139">
        <v>0.5</v>
      </c>
      <c r="F77" s="107">
        <f t="shared" si="115"/>
        <v>175</v>
      </c>
      <c r="G77" s="108">
        <f t="shared" si="116"/>
        <v>204.75</v>
      </c>
      <c r="H77" s="310"/>
      <c r="I77" s="311">
        <f t="shared" si="109"/>
        <v>0</v>
      </c>
      <c r="J77" s="311">
        <f t="shared" si="110"/>
        <v>0</v>
      </c>
      <c r="K77" s="312">
        <f t="shared" si="103"/>
        <v>0</v>
      </c>
      <c r="L77" s="311">
        <f t="shared" si="104"/>
        <v>350</v>
      </c>
      <c r="M77" s="313">
        <f t="shared" si="105"/>
        <v>1</v>
      </c>
      <c r="N77" s="314">
        <f t="shared" si="65"/>
        <v>0</v>
      </c>
      <c r="O77" s="315">
        <f t="shared" si="111"/>
        <v>175</v>
      </c>
      <c r="P77" s="316"/>
      <c r="Q77" s="317"/>
      <c r="R77" s="318">
        <f t="shared" si="3"/>
        <v>0</v>
      </c>
      <c r="S77" s="319"/>
      <c r="T77" s="317"/>
      <c r="U77" s="318">
        <f t="shared" si="4"/>
        <v>0</v>
      </c>
      <c r="V77" s="319"/>
      <c r="W77" s="317"/>
      <c r="X77" s="318">
        <f t="shared" si="5"/>
        <v>0</v>
      </c>
      <c r="Y77" s="319"/>
      <c r="Z77" s="317"/>
      <c r="AA77" s="318">
        <f t="shared" si="6"/>
        <v>0</v>
      </c>
      <c r="AB77" s="319"/>
      <c r="AC77" s="317"/>
      <c r="AD77" s="318">
        <f t="shared" si="7"/>
        <v>0</v>
      </c>
      <c r="AE77" s="319"/>
      <c r="AF77" s="317"/>
      <c r="AG77" s="317">
        <f t="shared" si="8"/>
        <v>0</v>
      </c>
      <c r="AH77" s="317"/>
      <c r="AI77" s="317"/>
      <c r="AJ77" s="318">
        <f t="shared" si="9"/>
        <v>0</v>
      </c>
      <c r="AK77" s="319"/>
      <c r="AL77" s="317"/>
      <c r="AM77" s="318">
        <f t="shared" si="10"/>
        <v>0</v>
      </c>
      <c r="AN77" s="319"/>
      <c r="AO77" s="317"/>
      <c r="AP77" s="318">
        <f t="shared" si="11"/>
        <v>0</v>
      </c>
      <c r="AQ77" s="319"/>
      <c r="AR77" s="317"/>
      <c r="AS77" s="318">
        <f t="shared" si="12"/>
        <v>0</v>
      </c>
      <c r="AT77" s="319"/>
      <c r="AU77" s="317"/>
      <c r="AV77" s="318">
        <f t="shared" si="13"/>
        <v>0</v>
      </c>
      <c r="AW77" s="319"/>
      <c r="AX77" s="317"/>
      <c r="AY77" s="317">
        <f t="shared" si="14"/>
        <v>0</v>
      </c>
      <c r="AZ77" s="320"/>
    </row>
    <row r="78" spans="1:52" ht="30" customHeight="1">
      <c r="A78" s="321" t="s">
        <v>287</v>
      </c>
      <c r="B78" s="235" t="s">
        <v>56</v>
      </c>
      <c r="C78" s="19" t="s">
        <v>17</v>
      </c>
      <c r="D78" s="106">
        <v>350</v>
      </c>
      <c r="E78" s="139">
        <v>0.5</v>
      </c>
      <c r="F78" s="107">
        <f>D78*E78</f>
        <v>175</v>
      </c>
      <c r="G78" s="108">
        <f t="shared" si="116"/>
        <v>204.75</v>
      </c>
      <c r="H78" s="310"/>
      <c r="I78" s="311">
        <f t="shared" si="109"/>
        <v>0</v>
      </c>
      <c r="J78" s="311">
        <f t="shared" si="110"/>
        <v>0</v>
      </c>
      <c r="K78" s="312">
        <f t="shared" si="103"/>
        <v>0</v>
      </c>
      <c r="L78" s="311">
        <f t="shared" si="104"/>
        <v>350</v>
      </c>
      <c r="M78" s="313">
        <f t="shared" si="105"/>
        <v>1</v>
      </c>
      <c r="N78" s="314">
        <f t="shared" si="65"/>
        <v>0</v>
      </c>
      <c r="O78" s="315">
        <f t="shared" si="111"/>
        <v>175</v>
      </c>
      <c r="P78" s="316"/>
      <c r="Q78" s="317"/>
      <c r="R78" s="318">
        <f t="shared" si="3"/>
        <v>0</v>
      </c>
      <c r="S78" s="319"/>
      <c r="T78" s="317"/>
      <c r="U78" s="318">
        <f t="shared" si="4"/>
        <v>0</v>
      </c>
      <c r="V78" s="319"/>
      <c r="W78" s="317"/>
      <c r="X78" s="318">
        <f t="shared" si="5"/>
        <v>0</v>
      </c>
      <c r="Y78" s="319"/>
      <c r="Z78" s="317"/>
      <c r="AA78" s="318">
        <f t="shared" si="6"/>
        <v>0</v>
      </c>
      <c r="AB78" s="319"/>
      <c r="AC78" s="317"/>
      <c r="AD78" s="318">
        <f t="shared" si="7"/>
        <v>0</v>
      </c>
      <c r="AE78" s="319"/>
      <c r="AF78" s="317"/>
      <c r="AG78" s="317">
        <f t="shared" si="8"/>
        <v>0</v>
      </c>
      <c r="AH78" s="317"/>
      <c r="AI78" s="317"/>
      <c r="AJ78" s="318">
        <f t="shared" si="9"/>
        <v>0</v>
      </c>
      <c r="AK78" s="319"/>
      <c r="AL78" s="317"/>
      <c r="AM78" s="318">
        <f t="shared" si="10"/>
        <v>0</v>
      </c>
      <c r="AN78" s="319"/>
      <c r="AO78" s="317"/>
      <c r="AP78" s="318">
        <f t="shared" si="11"/>
        <v>0</v>
      </c>
      <c r="AQ78" s="319"/>
      <c r="AR78" s="317"/>
      <c r="AS78" s="318">
        <f t="shared" si="12"/>
        <v>0</v>
      </c>
      <c r="AT78" s="319"/>
      <c r="AU78" s="317"/>
      <c r="AV78" s="318">
        <f t="shared" si="13"/>
        <v>0</v>
      </c>
      <c r="AW78" s="319"/>
      <c r="AX78" s="317"/>
      <c r="AY78" s="317">
        <f t="shared" si="14"/>
        <v>0</v>
      </c>
      <c r="AZ78" s="320"/>
    </row>
    <row r="79" spans="1:52" ht="30" customHeight="1">
      <c r="A79" s="321" t="s">
        <v>288</v>
      </c>
      <c r="B79" s="235" t="s">
        <v>57</v>
      </c>
      <c r="C79" s="19" t="s">
        <v>17</v>
      </c>
      <c r="D79" s="106">
        <v>350</v>
      </c>
      <c r="E79" s="139">
        <v>0.5</v>
      </c>
      <c r="F79" s="107">
        <f t="shared" ref="F79:F85" si="117">D79*E79</f>
        <v>175</v>
      </c>
      <c r="G79" s="108">
        <f t="shared" ref="G79:G85" si="118">F79*1.17</f>
        <v>204.75</v>
      </c>
      <c r="H79" s="310"/>
      <c r="I79" s="311">
        <f t="shared" si="109"/>
        <v>0</v>
      </c>
      <c r="J79" s="311">
        <f t="shared" si="110"/>
        <v>0</v>
      </c>
      <c r="K79" s="312">
        <f t="shared" si="103"/>
        <v>0</v>
      </c>
      <c r="L79" s="311">
        <f t="shared" si="104"/>
        <v>350</v>
      </c>
      <c r="M79" s="313">
        <f t="shared" si="105"/>
        <v>1</v>
      </c>
      <c r="N79" s="314">
        <f t="shared" si="65"/>
        <v>0</v>
      </c>
      <c r="O79" s="315">
        <f t="shared" si="111"/>
        <v>175</v>
      </c>
      <c r="P79" s="316"/>
      <c r="Q79" s="317"/>
      <c r="R79" s="318">
        <f t="shared" si="3"/>
        <v>0</v>
      </c>
      <c r="S79" s="319"/>
      <c r="T79" s="317"/>
      <c r="U79" s="318">
        <f t="shared" si="4"/>
        <v>0</v>
      </c>
      <c r="V79" s="319"/>
      <c r="W79" s="317"/>
      <c r="X79" s="318">
        <f t="shared" si="5"/>
        <v>0</v>
      </c>
      <c r="Y79" s="319"/>
      <c r="Z79" s="317"/>
      <c r="AA79" s="318">
        <f t="shared" si="6"/>
        <v>0</v>
      </c>
      <c r="AB79" s="319"/>
      <c r="AC79" s="317"/>
      <c r="AD79" s="318">
        <f t="shared" si="7"/>
        <v>0</v>
      </c>
      <c r="AE79" s="319"/>
      <c r="AF79" s="317"/>
      <c r="AG79" s="317">
        <f t="shared" si="8"/>
        <v>0</v>
      </c>
      <c r="AH79" s="317"/>
      <c r="AI79" s="317"/>
      <c r="AJ79" s="318">
        <f t="shared" si="9"/>
        <v>0</v>
      </c>
      <c r="AK79" s="319"/>
      <c r="AL79" s="317"/>
      <c r="AM79" s="318">
        <f t="shared" si="10"/>
        <v>0</v>
      </c>
      <c r="AN79" s="319"/>
      <c r="AO79" s="317"/>
      <c r="AP79" s="318">
        <f t="shared" si="11"/>
        <v>0</v>
      </c>
      <c r="AQ79" s="319"/>
      <c r="AR79" s="317"/>
      <c r="AS79" s="318">
        <f t="shared" si="12"/>
        <v>0</v>
      </c>
      <c r="AT79" s="319"/>
      <c r="AU79" s="317"/>
      <c r="AV79" s="318">
        <f t="shared" si="13"/>
        <v>0</v>
      </c>
      <c r="AW79" s="319"/>
      <c r="AX79" s="317"/>
      <c r="AY79" s="317">
        <f t="shared" si="14"/>
        <v>0</v>
      </c>
      <c r="AZ79" s="320"/>
    </row>
    <row r="80" spans="1:52" ht="30" customHeight="1">
      <c r="A80" s="321" t="s">
        <v>289</v>
      </c>
      <c r="B80" s="235" t="s">
        <v>58</v>
      </c>
      <c r="C80" s="19" t="s">
        <v>17</v>
      </c>
      <c r="D80" s="106">
        <v>350</v>
      </c>
      <c r="E80" s="139">
        <v>0.5</v>
      </c>
      <c r="F80" s="107">
        <f t="shared" si="117"/>
        <v>175</v>
      </c>
      <c r="G80" s="108">
        <f t="shared" si="118"/>
        <v>204.75</v>
      </c>
      <c r="H80" s="310"/>
      <c r="I80" s="311">
        <f t="shared" si="109"/>
        <v>0</v>
      </c>
      <c r="J80" s="311">
        <f t="shared" si="110"/>
        <v>0</v>
      </c>
      <c r="K80" s="312">
        <f t="shared" si="103"/>
        <v>0</v>
      </c>
      <c r="L80" s="311">
        <f t="shared" si="104"/>
        <v>350</v>
      </c>
      <c r="M80" s="313">
        <f t="shared" si="105"/>
        <v>1</v>
      </c>
      <c r="N80" s="314">
        <f t="shared" si="65"/>
        <v>0</v>
      </c>
      <c r="O80" s="315">
        <f t="shared" si="111"/>
        <v>175</v>
      </c>
      <c r="P80" s="316"/>
      <c r="Q80" s="317"/>
      <c r="R80" s="318">
        <f t="shared" si="3"/>
        <v>0</v>
      </c>
      <c r="S80" s="319"/>
      <c r="T80" s="317"/>
      <c r="U80" s="318">
        <f t="shared" si="4"/>
        <v>0</v>
      </c>
      <c r="V80" s="319"/>
      <c r="W80" s="317"/>
      <c r="X80" s="318">
        <f t="shared" si="5"/>
        <v>0</v>
      </c>
      <c r="Y80" s="319"/>
      <c r="Z80" s="317"/>
      <c r="AA80" s="318">
        <f t="shared" si="6"/>
        <v>0</v>
      </c>
      <c r="AB80" s="319"/>
      <c r="AC80" s="317"/>
      <c r="AD80" s="318">
        <f t="shared" si="7"/>
        <v>0</v>
      </c>
      <c r="AE80" s="319"/>
      <c r="AF80" s="317"/>
      <c r="AG80" s="317">
        <f t="shared" si="8"/>
        <v>0</v>
      </c>
      <c r="AH80" s="317"/>
      <c r="AI80" s="317"/>
      <c r="AJ80" s="318">
        <f t="shared" si="9"/>
        <v>0</v>
      </c>
      <c r="AK80" s="319"/>
      <c r="AL80" s="317"/>
      <c r="AM80" s="318">
        <f t="shared" si="10"/>
        <v>0</v>
      </c>
      <c r="AN80" s="319"/>
      <c r="AO80" s="317"/>
      <c r="AP80" s="318">
        <f t="shared" si="11"/>
        <v>0</v>
      </c>
      <c r="AQ80" s="319"/>
      <c r="AR80" s="317"/>
      <c r="AS80" s="318">
        <f t="shared" si="12"/>
        <v>0</v>
      </c>
      <c r="AT80" s="319"/>
      <c r="AU80" s="317"/>
      <c r="AV80" s="318">
        <f t="shared" si="13"/>
        <v>0</v>
      </c>
      <c r="AW80" s="319"/>
      <c r="AX80" s="317"/>
      <c r="AY80" s="317">
        <f t="shared" si="14"/>
        <v>0</v>
      </c>
      <c r="AZ80" s="320"/>
    </row>
    <row r="81" spans="1:52" ht="30" customHeight="1">
      <c r="A81" s="321" t="s">
        <v>290</v>
      </c>
      <c r="B81" s="235" t="s">
        <v>59</v>
      </c>
      <c r="C81" s="19" t="s">
        <v>17</v>
      </c>
      <c r="D81" s="106">
        <v>350</v>
      </c>
      <c r="E81" s="139">
        <v>0.5</v>
      </c>
      <c r="F81" s="107">
        <f t="shared" si="117"/>
        <v>175</v>
      </c>
      <c r="G81" s="108">
        <f t="shared" si="118"/>
        <v>204.75</v>
      </c>
      <c r="H81" s="310"/>
      <c r="I81" s="311">
        <f t="shared" si="109"/>
        <v>0</v>
      </c>
      <c r="J81" s="311">
        <f t="shared" si="110"/>
        <v>0</v>
      </c>
      <c r="K81" s="312">
        <f t="shared" si="103"/>
        <v>0</v>
      </c>
      <c r="L81" s="311">
        <f t="shared" si="104"/>
        <v>350</v>
      </c>
      <c r="M81" s="313">
        <f t="shared" si="105"/>
        <v>1</v>
      </c>
      <c r="N81" s="314">
        <f t="shared" ref="N81:N144" si="119">+R81+U81+X81+AA81+AD81+AG81+AJ81+AM81+AP81+AS81+AV81+AY81</f>
        <v>0</v>
      </c>
      <c r="O81" s="315">
        <f t="shared" si="111"/>
        <v>175</v>
      </c>
      <c r="P81" s="316"/>
      <c r="Q81" s="317"/>
      <c r="R81" s="318">
        <f t="shared" ref="R81:R144" si="120">+P81*Q81</f>
        <v>0</v>
      </c>
      <c r="S81" s="319"/>
      <c r="T81" s="317"/>
      <c r="U81" s="318">
        <f t="shared" ref="U81:U144" si="121">+S81*T81</f>
        <v>0</v>
      </c>
      <c r="V81" s="319"/>
      <c r="W81" s="317"/>
      <c r="X81" s="318">
        <f t="shared" ref="X81:X144" si="122">+V81*W81</f>
        <v>0</v>
      </c>
      <c r="Y81" s="319"/>
      <c r="Z81" s="317"/>
      <c r="AA81" s="318">
        <f t="shared" ref="AA81:AA144" si="123">+Y81*Z81</f>
        <v>0</v>
      </c>
      <c r="AB81" s="319"/>
      <c r="AC81" s="317"/>
      <c r="AD81" s="318">
        <f t="shared" ref="AD81:AD144" si="124">+AB81*AC81</f>
        <v>0</v>
      </c>
      <c r="AE81" s="319"/>
      <c r="AF81" s="317"/>
      <c r="AG81" s="317">
        <f t="shared" ref="AG81:AG144" si="125">+AE81*AF81</f>
        <v>0</v>
      </c>
      <c r="AH81" s="317"/>
      <c r="AI81" s="317"/>
      <c r="AJ81" s="318">
        <f t="shared" ref="AJ81:AJ144" si="126">+AH81*AI81</f>
        <v>0</v>
      </c>
      <c r="AK81" s="319"/>
      <c r="AL81" s="317"/>
      <c r="AM81" s="318">
        <f t="shared" ref="AM81:AM144" si="127">+AK81*AL81</f>
        <v>0</v>
      </c>
      <c r="AN81" s="319"/>
      <c r="AO81" s="317"/>
      <c r="AP81" s="318">
        <f t="shared" ref="AP81:AP144" si="128">+AN81*AO81</f>
        <v>0</v>
      </c>
      <c r="AQ81" s="319"/>
      <c r="AR81" s="317"/>
      <c r="AS81" s="318">
        <f t="shared" ref="AS81:AS144" si="129">+AQ81*AR81</f>
        <v>0</v>
      </c>
      <c r="AT81" s="319"/>
      <c r="AU81" s="317"/>
      <c r="AV81" s="318">
        <f t="shared" ref="AV81:AV144" si="130">+AT81*AU81</f>
        <v>0</v>
      </c>
      <c r="AW81" s="319"/>
      <c r="AX81" s="317"/>
      <c r="AY81" s="317">
        <f t="shared" ref="AY81:AY144" si="131">+AW81*AX81</f>
        <v>0</v>
      </c>
      <c r="AZ81" s="320"/>
    </row>
    <row r="82" spans="1:52" ht="30" customHeight="1">
      <c r="A82" s="321" t="s">
        <v>291</v>
      </c>
      <c r="B82" s="235" t="s">
        <v>60</v>
      </c>
      <c r="C82" s="19" t="s">
        <v>17</v>
      </c>
      <c r="D82" s="106">
        <v>350</v>
      </c>
      <c r="E82" s="139">
        <v>0.5</v>
      </c>
      <c r="F82" s="107">
        <f t="shared" si="117"/>
        <v>175</v>
      </c>
      <c r="G82" s="108">
        <f t="shared" si="118"/>
        <v>204.75</v>
      </c>
      <c r="H82" s="310"/>
      <c r="I82" s="311">
        <f t="shared" si="109"/>
        <v>0</v>
      </c>
      <c r="J82" s="311">
        <f t="shared" si="110"/>
        <v>0</v>
      </c>
      <c r="K82" s="312">
        <f t="shared" si="103"/>
        <v>0</v>
      </c>
      <c r="L82" s="311">
        <f t="shared" si="104"/>
        <v>350</v>
      </c>
      <c r="M82" s="313">
        <f t="shared" si="105"/>
        <v>1</v>
      </c>
      <c r="N82" s="314">
        <f t="shared" si="119"/>
        <v>0</v>
      </c>
      <c r="O82" s="315">
        <f t="shared" si="111"/>
        <v>175</v>
      </c>
      <c r="P82" s="316"/>
      <c r="Q82" s="317"/>
      <c r="R82" s="318">
        <f t="shared" si="120"/>
        <v>0</v>
      </c>
      <c r="S82" s="319"/>
      <c r="T82" s="317"/>
      <c r="U82" s="318">
        <f t="shared" si="121"/>
        <v>0</v>
      </c>
      <c r="V82" s="319"/>
      <c r="W82" s="317"/>
      <c r="X82" s="318">
        <f t="shared" si="122"/>
        <v>0</v>
      </c>
      <c r="Y82" s="319"/>
      <c r="Z82" s="317"/>
      <c r="AA82" s="318">
        <f t="shared" si="123"/>
        <v>0</v>
      </c>
      <c r="AB82" s="319"/>
      <c r="AC82" s="317"/>
      <c r="AD82" s="318">
        <f t="shared" si="124"/>
        <v>0</v>
      </c>
      <c r="AE82" s="319"/>
      <c r="AF82" s="317"/>
      <c r="AG82" s="317">
        <f t="shared" si="125"/>
        <v>0</v>
      </c>
      <c r="AH82" s="317"/>
      <c r="AI82" s="317"/>
      <c r="AJ82" s="318">
        <f t="shared" si="126"/>
        <v>0</v>
      </c>
      <c r="AK82" s="319"/>
      <c r="AL82" s="317"/>
      <c r="AM82" s="318">
        <f t="shared" si="127"/>
        <v>0</v>
      </c>
      <c r="AN82" s="319"/>
      <c r="AO82" s="317"/>
      <c r="AP82" s="318">
        <f t="shared" si="128"/>
        <v>0</v>
      </c>
      <c r="AQ82" s="319"/>
      <c r="AR82" s="317"/>
      <c r="AS82" s="318">
        <f t="shared" si="129"/>
        <v>0</v>
      </c>
      <c r="AT82" s="319"/>
      <c r="AU82" s="317"/>
      <c r="AV82" s="318">
        <f t="shared" si="130"/>
        <v>0</v>
      </c>
      <c r="AW82" s="319"/>
      <c r="AX82" s="317"/>
      <c r="AY82" s="317">
        <f t="shared" si="131"/>
        <v>0</v>
      </c>
      <c r="AZ82" s="320"/>
    </row>
    <row r="83" spans="1:52" ht="30" customHeight="1">
      <c r="A83" s="321" t="s">
        <v>292</v>
      </c>
      <c r="B83" s="235" t="s">
        <v>61</v>
      </c>
      <c r="C83" s="19" t="s">
        <v>17</v>
      </c>
      <c r="D83" s="106">
        <v>350</v>
      </c>
      <c r="E83" s="139">
        <v>0.5</v>
      </c>
      <c r="F83" s="107">
        <f t="shared" si="117"/>
        <v>175</v>
      </c>
      <c r="G83" s="108">
        <f t="shared" si="118"/>
        <v>204.75</v>
      </c>
      <c r="H83" s="310"/>
      <c r="I83" s="311">
        <f t="shared" si="109"/>
        <v>0</v>
      </c>
      <c r="J83" s="311">
        <f t="shared" si="110"/>
        <v>0</v>
      </c>
      <c r="K83" s="312">
        <f t="shared" si="103"/>
        <v>0</v>
      </c>
      <c r="L83" s="311">
        <f t="shared" si="104"/>
        <v>350</v>
      </c>
      <c r="M83" s="313">
        <f t="shared" si="105"/>
        <v>1</v>
      </c>
      <c r="N83" s="314">
        <f t="shared" si="119"/>
        <v>0</v>
      </c>
      <c r="O83" s="315">
        <f t="shared" si="111"/>
        <v>175</v>
      </c>
      <c r="P83" s="316"/>
      <c r="Q83" s="317"/>
      <c r="R83" s="318">
        <f t="shared" si="120"/>
        <v>0</v>
      </c>
      <c r="S83" s="319"/>
      <c r="T83" s="317"/>
      <c r="U83" s="318">
        <f t="shared" si="121"/>
        <v>0</v>
      </c>
      <c r="V83" s="319"/>
      <c r="W83" s="317"/>
      <c r="X83" s="318">
        <f t="shared" si="122"/>
        <v>0</v>
      </c>
      <c r="Y83" s="319"/>
      <c r="Z83" s="317"/>
      <c r="AA83" s="318">
        <f t="shared" si="123"/>
        <v>0</v>
      </c>
      <c r="AB83" s="319"/>
      <c r="AC83" s="317"/>
      <c r="AD83" s="318">
        <f t="shared" si="124"/>
        <v>0</v>
      </c>
      <c r="AE83" s="319"/>
      <c r="AF83" s="317"/>
      <c r="AG83" s="317">
        <f t="shared" si="125"/>
        <v>0</v>
      </c>
      <c r="AH83" s="317"/>
      <c r="AI83" s="317"/>
      <c r="AJ83" s="318">
        <f t="shared" si="126"/>
        <v>0</v>
      </c>
      <c r="AK83" s="319"/>
      <c r="AL83" s="317"/>
      <c r="AM83" s="318">
        <f t="shared" si="127"/>
        <v>0</v>
      </c>
      <c r="AN83" s="319"/>
      <c r="AO83" s="317"/>
      <c r="AP83" s="318">
        <f t="shared" si="128"/>
        <v>0</v>
      </c>
      <c r="AQ83" s="319"/>
      <c r="AR83" s="317"/>
      <c r="AS83" s="318">
        <f t="shared" si="129"/>
        <v>0</v>
      </c>
      <c r="AT83" s="319"/>
      <c r="AU83" s="317"/>
      <c r="AV83" s="318">
        <f t="shared" si="130"/>
        <v>0</v>
      </c>
      <c r="AW83" s="319"/>
      <c r="AX83" s="317"/>
      <c r="AY83" s="317">
        <f t="shared" si="131"/>
        <v>0</v>
      </c>
      <c r="AZ83" s="320"/>
    </row>
    <row r="84" spans="1:52" ht="30" customHeight="1">
      <c r="A84" s="321" t="s">
        <v>293</v>
      </c>
      <c r="B84" s="235" t="s">
        <v>62</v>
      </c>
      <c r="C84" s="19" t="s">
        <v>17</v>
      </c>
      <c r="D84" s="106">
        <v>350</v>
      </c>
      <c r="E84" s="139">
        <v>0.5</v>
      </c>
      <c r="F84" s="107">
        <f t="shared" si="117"/>
        <v>175</v>
      </c>
      <c r="G84" s="108">
        <f t="shared" si="118"/>
        <v>204.75</v>
      </c>
      <c r="H84" s="310"/>
      <c r="I84" s="311">
        <f t="shared" si="109"/>
        <v>0</v>
      </c>
      <c r="J84" s="311">
        <f t="shared" si="110"/>
        <v>0</v>
      </c>
      <c r="K84" s="312">
        <f t="shared" si="103"/>
        <v>0</v>
      </c>
      <c r="L84" s="311">
        <f t="shared" si="104"/>
        <v>350</v>
      </c>
      <c r="M84" s="313">
        <f t="shared" si="105"/>
        <v>1</v>
      </c>
      <c r="N84" s="314">
        <f t="shared" si="119"/>
        <v>0</v>
      </c>
      <c r="O84" s="315">
        <f t="shared" si="111"/>
        <v>175</v>
      </c>
      <c r="P84" s="316"/>
      <c r="Q84" s="317"/>
      <c r="R84" s="318">
        <f t="shared" si="120"/>
        <v>0</v>
      </c>
      <c r="S84" s="319"/>
      <c r="T84" s="317"/>
      <c r="U84" s="318">
        <f t="shared" si="121"/>
        <v>0</v>
      </c>
      <c r="V84" s="319"/>
      <c r="W84" s="317"/>
      <c r="X84" s="318">
        <f t="shared" si="122"/>
        <v>0</v>
      </c>
      <c r="Y84" s="319"/>
      <c r="Z84" s="317"/>
      <c r="AA84" s="318">
        <f t="shared" si="123"/>
        <v>0</v>
      </c>
      <c r="AB84" s="319"/>
      <c r="AC84" s="317"/>
      <c r="AD84" s="318">
        <f t="shared" si="124"/>
        <v>0</v>
      </c>
      <c r="AE84" s="319"/>
      <c r="AF84" s="317"/>
      <c r="AG84" s="317">
        <f t="shared" si="125"/>
        <v>0</v>
      </c>
      <c r="AH84" s="317"/>
      <c r="AI84" s="317"/>
      <c r="AJ84" s="318">
        <f t="shared" si="126"/>
        <v>0</v>
      </c>
      <c r="AK84" s="319"/>
      <c r="AL84" s="317"/>
      <c r="AM84" s="318">
        <f t="shared" si="127"/>
        <v>0</v>
      </c>
      <c r="AN84" s="319"/>
      <c r="AO84" s="317"/>
      <c r="AP84" s="318">
        <f t="shared" si="128"/>
        <v>0</v>
      </c>
      <c r="AQ84" s="319"/>
      <c r="AR84" s="317"/>
      <c r="AS84" s="318">
        <f t="shared" si="129"/>
        <v>0</v>
      </c>
      <c r="AT84" s="319"/>
      <c r="AU84" s="317"/>
      <c r="AV84" s="318">
        <f t="shared" si="130"/>
        <v>0</v>
      </c>
      <c r="AW84" s="319"/>
      <c r="AX84" s="317"/>
      <c r="AY84" s="317">
        <f t="shared" si="131"/>
        <v>0</v>
      </c>
      <c r="AZ84" s="320"/>
    </row>
    <row r="85" spans="1:52" ht="30" customHeight="1">
      <c r="A85" s="321" t="s">
        <v>294</v>
      </c>
      <c r="B85" s="235" t="s">
        <v>63</v>
      </c>
      <c r="C85" s="19" t="s">
        <v>17</v>
      </c>
      <c r="D85" s="106">
        <v>350</v>
      </c>
      <c r="E85" s="139">
        <v>0.5</v>
      </c>
      <c r="F85" s="107">
        <f t="shared" si="117"/>
        <v>175</v>
      </c>
      <c r="G85" s="108">
        <f t="shared" si="118"/>
        <v>204.75</v>
      </c>
      <c r="H85" s="310"/>
      <c r="I85" s="311">
        <f t="shared" si="109"/>
        <v>0</v>
      </c>
      <c r="J85" s="311">
        <f t="shared" si="110"/>
        <v>0</v>
      </c>
      <c r="K85" s="312">
        <f t="shared" si="103"/>
        <v>0</v>
      </c>
      <c r="L85" s="311">
        <f t="shared" si="104"/>
        <v>350</v>
      </c>
      <c r="M85" s="313">
        <f t="shared" si="105"/>
        <v>1</v>
      </c>
      <c r="N85" s="314">
        <f t="shared" si="119"/>
        <v>0</v>
      </c>
      <c r="O85" s="315">
        <f t="shared" si="111"/>
        <v>175</v>
      </c>
      <c r="P85" s="316"/>
      <c r="Q85" s="317"/>
      <c r="R85" s="318">
        <f t="shared" si="120"/>
        <v>0</v>
      </c>
      <c r="S85" s="319"/>
      <c r="T85" s="317"/>
      <c r="U85" s="318">
        <f t="shared" si="121"/>
        <v>0</v>
      </c>
      <c r="V85" s="319"/>
      <c r="W85" s="317"/>
      <c r="X85" s="318">
        <f t="shared" si="122"/>
        <v>0</v>
      </c>
      <c r="Y85" s="319"/>
      <c r="Z85" s="317"/>
      <c r="AA85" s="318">
        <f t="shared" si="123"/>
        <v>0</v>
      </c>
      <c r="AB85" s="319"/>
      <c r="AC85" s="317"/>
      <c r="AD85" s="318">
        <f t="shared" si="124"/>
        <v>0</v>
      </c>
      <c r="AE85" s="319"/>
      <c r="AF85" s="317"/>
      <c r="AG85" s="317">
        <f t="shared" si="125"/>
        <v>0</v>
      </c>
      <c r="AH85" s="317"/>
      <c r="AI85" s="317"/>
      <c r="AJ85" s="318">
        <f t="shared" si="126"/>
        <v>0</v>
      </c>
      <c r="AK85" s="319"/>
      <c r="AL85" s="317"/>
      <c r="AM85" s="318">
        <f t="shared" si="127"/>
        <v>0</v>
      </c>
      <c r="AN85" s="319"/>
      <c r="AO85" s="317"/>
      <c r="AP85" s="318">
        <f t="shared" si="128"/>
        <v>0</v>
      </c>
      <c r="AQ85" s="319"/>
      <c r="AR85" s="317"/>
      <c r="AS85" s="318">
        <f t="shared" si="129"/>
        <v>0</v>
      </c>
      <c r="AT85" s="319"/>
      <c r="AU85" s="317"/>
      <c r="AV85" s="318">
        <f t="shared" si="130"/>
        <v>0</v>
      </c>
      <c r="AW85" s="319"/>
      <c r="AX85" s="317"/>
      <c r="AY85" s="317">
        <f t="shared" si="131"/>
        <v>0</v>
      </c>
      <c r="AZ85" s="320"/>
    </row>
    <row r="86" spans="1:52" s="3" customFormat="1" ht="30" customHeight="1">
      <c r="A86" s="292" t="s">
        <v>264</v>
      </c>
      <c r="B86" s="293" t="s">
        <v>65</v>
      </c>
      <c r="C86" s="294"/>
      <c r="D86" s="295"/>
      <c r="E86" s="295"/>
      <c r="F86" s="297">
        <f>SUM(F87:F98)</f>
        <v>1200</v>
      </c>
      <c r="G86" s="298">
        <f t="shared" ref="G86" si="132">+F86*1.17</f>
        <v>1404</v>
      </c>
      <c r="H86" s="322"/>
      <c r="I86" s="323">
        <f t="shared" ref="I86" si="133">+P86+S86+V86+Y86+AB86+AE86</f>
        <v>0</v>
      </c>
      <c r="J86" s="323">
        <f t="shared" ref="J86" si="134">+AH86+AK86+AN86+AQ86+AT86+AW86</f>
        <v>0</v>
      </c>
      <c r="K86" s="324">
        <f t="shared" si="103"/>
        <v>0</v>
      </c>
      <c r="L86" s="91">
        <f t="shared" si="104"/>
        <v>0</v>
      </c>
      <c r="M86" s="267" t="e">
        <f t="shared" si="105"/>
        <v>#DIV/0!</v>
      </c>
      <c r="N86" s="268">
        <f t="shared" si="119"/>
        <v>0</v>
      </c>
      <c r="O86" s="269">
        <f t="shared" ref="O86" si="135">+F86-(R86+U86+X86+AA86+AD86+AG86+AJ86+AM86+AP86+AS86+AV86+AY86)</f>
        <v>1200</v>
      </c>
      <c r="P86" s="97"/>
      <c r="Q86" s="98"/>
      <c r="R86" s="99">
        <f t="shared" si="120"/>
        <v>0</v>
      </c>
      <c r="S86" s="100"/>
      <c r="T86" s="98"/>
      <c r="U86" s="99">
        <f t="shared" si="121"/>
        <v>0</v>
      </c>
      <c r="V86" s="100"/>
      <c r="W86" s="101"/>
      <c r="X86" s="99">
        <f t="shared" si="122"/>
        <v>0</v>
      </c>
      <c r="Y86" s="100"/>
      <c r="Z86" s="98"/>
      <c r="AA86" s="99">
        <f t="shared" si="123"/>
        <v>0</v>
      </c>
      <c r="AB86" s="100"/>
      <c r="AC86" s="98"/>
      <c r="AD86" s="99">
        <f t="shared" si="124"/>
        <v>0</v>
      </c>
      <c r="AE86" s="100"/>
      <c r="AF86" s="98"/>
      <c r="AG86" s="93">
        <f t="shared" si="125"/>
        <v>0</v>
      </c>
      <c r="AH86" s="93"/>
      <c r="AI86" s="98"/>
      <c r="AJ86" s="99">
        <f t="shared" si="126"/>
        <v>0</v>
      </c>
      <c r="AK86" s="100"/>
      <c r="AL86" s="98"/>
      <c r="AM86" s="99">
        <f t="shared" si="127"/>
        <v>0</v>
      </c>
      <c r="AN86" s="100"/>
      <c r="AO86" s="98"/>
      <c r="AP86" s="99">
        <f t="shared" si="128"/>
        <v>0</v>
      </c>
      <c r="AQ86" s="100"/>
      <c r="AR86" s="98"/>
      <c r="AS86" s="99">
        <f t="shared" si="129"/>
        <v>0</v>
      </c>
      <c r="AT86" s="100"/>
      <c r="AU86" s="98"/>
      <c r="AV86" s="99">
        <f t="shared" si="130"/>
        <v>0</v>
      </c>
      <c r="AW86" s="100"/>
      <c r="AX86" s="98"/>
      <c r="AY86" s="93">
        <f t="shared" si="131"/>
        <v>0</v>
      </c>
    </row>
    <row r="87" spans="1:52" ht="30" customHeight="1">
      <c r="A87" s="199" t="s">
        <v>295</v>
      </c>
      <c r="B87" s="235" t="s">
        <v>52</v>
      </c>
      <c r="C87" s="19" t="s">
        <v>17</v>
      </c>
      <c r="D87" s="106">
        <v>200</v>
      </c>
      <c r="E87" s="139">
        <v>0.5</v>
      </c>
      <c r="F87" s="107">
        <f t="shared" ref="F87:F90" si="136">D87*E87</f>
        <v>100</v>
      </c>
      <c r="G87" s="108">
        <f t="shared" ref="G87:G91" si="137">F87*1.17</f>
        <v>117</v>
      </c>
      <c r="H87" s="325"/>
      <c r="I87" s="255">
        <f t="shared" si="109"/>
        <v>0</v>
      </c>
      <c r="J87" s="255">
        <f t="shared" si="110"/>
        <v>0</v>
      </c>
      <c r="K87" s="326">
        <f t="shared" si="103"/>
        <v>0</v>
      </c>
      <c r="L87" s="197">
        <f t="shared" si="104"/>
        <v>200</v>
      </c>
      <c r="M87" s="113">
        <f t="shared" si="105"/>
        <v>1</v>
      </c>
      <c r="N87" s="114">
        <f t="shared" si="119"/>
        <v>0</v>
      </c>
      <c r="O87" s="198">
        <f t="shared" si="111"/>
        <v>100</v>
      </c>
      <c r="P87" s="82"/>
      <c r="Q87" s="75"/>
      <c r="R87" s="76">
        <f t="shared" si="120"/>
        <v>0</v>
      </c>
      <c r="S87" s="74"/>
      <c r="T87" s="75"/>
      <c r="U87" s="76">
        <f t="shared" si="121"/>
        <v>0</v>
      </c>
      <c r="V87" s="74"/>
      <c r="W87" s="83"/>
      <c r="X87" s="76">
        <f t="shared" si="122"/>
        <v>0</v>
      </c>
      <c r="Y87" s="74"/>
      <c r="Z87" s="75"/>
      <c r="AA87" s="76">
        <f t="shared" si="123"/>
        <v>0</v>
      </c>
      <c r="AB87" s="74"/>
      <c r="AC87" s="75"/>
      <c r="AD87" s="76">
        <f t="shared" si="124"/>
        <v>0</v>
      </c>
      <c r="AE87" s="74"/>
      <c r="AF87" s="75"/>
      <c r="AG87" s="61">
        <f t="shared" si="125"/>
        <v>0</v>
      </c>
      <c r="AH87" s="61"/>
      <c r="AI87" s="75"/>
      <c r="AJ87" s="76">
        <f t="shared" si="126"/>
        <v>0</v>
      </c>
      <c r="AK87" s="74"/>
      <c r="AL87" s="75"/>
      <c r="AM87" s="76">
        <f t="shared" si="127"/>
        <v>0</v>
      </c>
      <c r="AN87" s="74"/>
      <c r="AO87" s="75"/>
      <c r="AP87" s="76">
        <f t="shared" si="128"/>
        <v>0</v>
      </c>
      <c r="AQ87" s="74"/>
      <c r="AR87" s="75"/>
      <c r="AS87" s="76">
        <f t="shared" si="129"/>
        <v>0</v>
      </c>
      <c r="AT87" s="74"/>
      <c r="AU87" s="75"/>
      <c r="AV87" s="76">
        <f t="shared" si="130"/>
        <v>0</v>
      </c>
      <c r="AW87" s="74"/>
      <c r="AX87" s="75"/>
      <c r="AY87" s="61">
        <f t="shared" si="131"/>
        <v>0</v>
      </c>
    </row>
    <row r="88" spans="1:52" ht="30" customHeight="1">
      <c r="A88" s="199" t="s">
        <v>296</v>
      </c>
      <c r="B88" s="235" t="s">
        <v>53</v>
      </c>
      <c r="C88" s="19" t="s">
        <v>17</v>
      </c>
      <c r="D88" s="106">
        <v>200</v>
      </c>
      <c r="E88" s="139">
        <v>0.5</v>
      </c>
      <c r="F88" s="107">
        <f t="shared" si="136"/>
        <v>100</v>
      </c>
      <c r="G88" s="108">
        <f t="shared" si="137"/>
        <v>117</v>
      </c>
      <c r="H88" s="325"/>
      <c r="I88" s="255">
        <f t="shared" si="109"/>
        <v>0</v>
      </c>
      <c r="J88" s="255">
        <f t="shared" si="110"/>
        <v>0</v>
      </c>
      <c r="K88" s="326">
        <f t="shared" si="103"/>
        <v>0</v>
      </c>
      <c r="L88" s="197">
        <f t="shared" si="104"/>
        <v>200</v>
      </c>
      <c r="M88" s="113">
        <f t="shared" si="105"/>
        <v>1</v>
      </c>
      <c r="N88" s="114">
        <f t="shared" si="119"/>
        <v>0</v>
      </c>
      <c r="O88" s="198">
        <f t="shared" si="111"/>
        <v>100</v>
      </c>
      <c r="P88" s="82"/>
      <c r="Q88" s="75"/>
      <c r="R88" s="76">
        <f t="shared" si="120"/>
        <v>0</v>
      </c>
      <c r="S88" s="74"/>
      <c r="T88" s="75"/>
      <c r="U88" s="76">
        <f t="shared" si="121"/>
        <v>0</v>
      </c>
      <c r="V88" s="74"/>
      <c r="W88" s="83"/>
      <c r="X88" s="76">
        <f t="shared" si="122"/>
        <v>0</v>
      </c>
      <c r="Y88" s="74"/>
      <c r="Z88" s="75"/>
      <c r="AA88" s="76">
        <f t="shared" si="123"/>
        <v>0</v>
      </c>
      <c r="AB88" s="74"/>
      <c r="AC88" s="75"/>
      <c r="AD88" s="76">
        <f t="shared" si="124"/>
        <v>0</v>
      </c>
      <c r="AE88" s="74"/>
      <c r="AF88" s="75"/>
      <c r="AG88" s="61">
        <f t="shared" si="125"/>
        <v>0</v>
      </c>
      <c r="AH88" s="61"/>
      <c r="AI88" s="75"/>
      <c r="AJ88" s="76">
        <f t="shared" si="126"/>
        <v>0</v>
      </c>
      <c r="AK88" s="74"/>
      <c r="AL88" s="75"/>
      <c r="AM88" s="76">
        <f t="shared" si="127"/>
        <v>0</v>
      </c>
      <c r="AN88" s="74"/>
      <c r="AO88" s="75"/>
      <c r="AP88" s="76">
        <f t="shared" si="128"/>
        <v>0</v>
      </c>
      <c r="AQ88" s="74"/>
      <c r="AR88" s="75"/>
      <c r="AS88" s="76">
        <f t="shared" si="129"/>
        <v>0</v>
      </c>
      <c r="AT88" s="74"/>
      <c r="AU88" s="75"/>
      <c r="AV88" s="76">
        <f t="shared" si="130"/>
        <v>0</v>
      </c>
      <c r="AW88" s="74"/>
      <c r="AX88" s="75"/>
      <c r="AY88" s="61">
        <f t="shared" si="131"/>
        <v>0</v>
      </c>
    </row>
    <row r="89" spans="1:52" ht="30" customHeight="1">
      <c r="A89" s="199" t="s">
        <v>297</v>
      </c>
      <c r="B89" s="235" t="s">
        <v>54</v>
      </c>
      <c r="C89" s="19" t="s">
        <v>17</v>
      </c>
      <c r="D89" s="106">
        <v>200</v>
      </c>
      <c r="E89" s="139">
        <v>0.5</v>
      </c>
      <c r="F89" s="107">
        <f t="shared" si="136"/>
        <v>100</v>
      </c>
      <c r="G89" s="108">
        <f t="shared" si="137"/>
        <v>117</v>
      </c>
      <c r="H89" s="325"/>
      <c r="I89" s="255">
        <f t="shared" si="109"/>
        <v>0</v>
      </c>
      <c r="J89" s="255">
        <f t="shared" si="110"/>
        <v>0</v>
      </c>
      <c r="K89" s="326">
        <f t="shared" si="103"/>
        <v>0</v>
      </c>
      <c r="L89" s="197">
        <f t="shared" si="104"/>
        <v>200</v>
      </c>
      <c r="M89" s="113">
        <f t="shared" si="105"/>
        <v>1</v>
      </c>
      <c r="N89" s="114">
        <f t="shared" si="119"/>
        <v>0</v>
      </c>
      <c r="O89" s="198">
        <f t="shared" si="111"/>
        <v>100</v>
      </c>
      <c r="P89" s="82"/>
      <c r="Q89" s="75"/>
      <c r="R89" s="76">
        <f t="shared" si="120"/>
        <v>0</v>
      </c>
      <c r="S89" s="74"/>
      <c r="T89" s="75"/>
      <c r="U89" s="76">
        <f t="shared" si="121"/>
        <v>0</v>
      </c>
      <c r="V89" s="74"/>
      <c r="W89" s="83"/>
      <c r="X89" s="76">
        <f t="shared" si="122"/>
        <v>0</v>
      </c>
      <c r="Y89" s="74"/>
      <c r="Z89" s="75"/>
      <c r="AA89" s="76">
        <f t="shared" si="123"/>
        <v>0</v>
      </c>
      <c r="AB89" s="74"/>
      <c r="AC89" s="75"/>
      <c r="AD89" s="76">
        <f t="shared" si="124"/>
        <v>0</v>
      </c>
      <c r="AE89" s="74"/>
      <c r="AF89" s="75"/>
      <c r="AG89" s="61">
        <f t="shared" si="125"/>
        <v>0</v>
      </c>
      <c r="AH89" s="61"/>
      <c r="AI89" s="75"/>
      <c r="AJ89" s="76">
        <f t="shared" si="126"/>
        <v>0</v>
      </c>
      <c r="AK89" s="74"/>
      <c r="AL89" s="75"/>
      <c r="AM89" s="76">
        <f t="shared" si="127"/>
        <v>0</v>
      </c>
      <c r="AN89" s="74"/>
      <c r="AO89" s="75"/>
      <c r="AP89" s="76">
        <f t="shared" si="128"/>
        <v>0</v>
      </c>
      <c r="AQ89" s="74"/>
      <c r="AR89" s="75"/>
      <c r="AS89" s="76">
        <f t="shared" si="129"/>
        <v>0</v>
      </c>
      <c r="AT89" s="74"/>
      <c r="AU89" s="75"/>
      <c r="AV89" s="76">
        <f t="shared" si="130"/>
        <v>0</v>
      </c>
      <c r="AW89" s="74"/>
      <c r="AX89" s="75"/>
      <c r="AY89" s="61">
        <f t="shared" si="131"/>
        <v>0</v>
      </c>
    </row>
    <row r="90" spans="1:52" ht="30" customHeight="1">
      <c r="A90" s="199" t="s">
        <v>298</v>
      </c>
      <c r="B90" s="235" t="s">
        <v>55</v>
      </c>
      <c r="C90" s="19" t="s">
        <v>17</v>
      </c>
      <c r="D90" s="106">
        <v>200</v>
      </c>
      <c r="E90" s="139">
        <v>0.5</v>
      </c>
      <c r="F90" s="107">
        <f t="shared" si="136"/>
        <v>100</v>
      </c>
      <c r="G90" s="108">
        <f t="shared" si="137"/>
        <v>117</v>
      </c>
      <c r="H90" s="325"/>
      <c r="I90" s="255">
        <f t="shared" si="109"/>
        <v>0</v>
      </c>
      <c r="J90" s="255">
        <f t="shared" si="110"/>
        <v>0</v>
      </c>
      <c r="K90" s="326">
        <f t="shared" si="103"/>
        <v>0</v>
      </c>
      <c r="L90" s="197">
        <f t="shared" si="104"/>
        <v>200</v>
      </c>
      <c r="M90" s="113">
        <f t="shared" si="105"/>
        <v>1</v>
      </c>
      <c r="N90" s="114">
        <f t="shared" si="119"/>
        <v>0</v>
      </c>
      <c r="O90" s="198">
        <f t="shared" si="111"/>
        <v>100</v>
      </c>
      <c r="P90" s="82"/>
      <c r="Q90" s="75"/>
      <c r="R90" s="76">
        <f t="shared" si="120"/>
        <v>0</v>
      </c>
      <c r="S90" s="74"/>
      <c r="T90" s="75"/>
      <c r="U90" s="76">
        <f t="shared" si="121"/>
        <v>0</v>
      </c>
      <c r="V90" s="74"/>
      <c r="W90" s="83"/>
      <c r="X90" s="76">
        <f t="shared" si="122"/>
        <v>0</v>
      </c>
      <c r="Y90" s="74"/>
      <c r="Z90" s="75"/>
      <c r="AA90" s="76">
        <f t="shared" si="123"/>
        <v>0</v>
      </c>
      <c r="AB90" s="74"/>
      <c r="AC90" s="75"/>
      <c r="AD90" s="76">
        <f t="shared" si="124"/>
        <v>0</v>
      </c>
      <c r="AE90" s="74"/>
      <c r="AF90" s="75"/>
      <c r="AG90" s="61">
        <f t="shared" si="125"/>
        <v>0</v>
      </c>
      <c r="AH90" s="61"/>
      <c r="AI90" s="75"/>
      <c r="AJ90" s="76">
        <f t="shared" si="126"/>
        <v>0</v>
      </c>
      <c r="AK90" s="74"/>
      <c r="AL90" s="75"/>
      <c r="AM90" s="76">
        <f t="shared" si="127"/>
        <v>0</v>
      </c>
      <c r="AN90" s="74"/>
      <c r="AO90" s="75"/>
      <c r="AP90" s="76">
        <f t="shared" si="128"/>
        <v>0</v>
      </c>
      <c r="AQ90" s="74"/>
      <c r="AR90" s="75"/>
      <c r="AS90" s="76">
        <f t="shared" si="129"/>
        <v>0</v>
      </c>
      <c r="AT90" s="74"/>
      <c r="AU90" s="75"/>
      <c r="AV90" s="76">
        <f t="shared" si="130"/>
        <v>0</v>
      </c>
      <c r="AW90" s="74"/>
      <c r="AX90" s="75"/>
      <c r="AY90" s="61">
        <f t="shared" si="131"/>
        <v>0</v>
      </c>
    </row>
    <row r="91" spans="1:52" ht="30" customHeight="1">
      <c r="A91" s="199" t="s">
        <v>299</v>
      </c>
      <c r="B91" s="235" t="s">
        <v>56</v>
      </c>
      <c r="C91" s="19" t="s">
        <v>17</v>
      </c>
      <c r="D91" s="106">
        <v>200</v>
      </c>
      <c r="E91" s="139">
        <v>0.5</v>
      </c>
      <c r="F91" s="107">
        <f>D91*E91</f>
        <v>100</v>
      </c>
      <c r="G91" s="108">
        <f t="shared" si="137"/>
        <v>117</v>
      </c>
      <c r="H91" s="325"/>
      <c r="I91" s="255">
        <f t="shared" si="109"/>
        <v>0</v>
      </c>
      <c r="J91" s="255">
        <f t="shared" si="110"/>
        <v>0</v>
      </c>
      <c r="K91" s="326">
        <f t="shared" si="103"/>
        <v>0</v>
      </c>
      <c r="L91" s="197">
        <f t="shared" si="104"/>
        <v>200</v>
      </c>
      <c r="M91" s="113">
        <f t="shared" si="105"/>
        <v>1</v>
      </c>
      <c r="N91" s="114">
        <f t="shared" si="119"/>
        <v>0</v>
      </c>
      <c r="O91" s="198">
        <f t="shared" si="111"/>
        <v>100</v>
      </c>
      <c r="P91" s="82"/>
      <c r="Q91" s="75"/>
      <c r="R91" s="76">
        <f t="shared" si="120"/>
        <v>0</v>
      </c>
      <c r="S91" s="74"/>
      <c r="T91" s="75"/>
      <c r="U91" s="76">
        <f t="shared" si="121"/>
        <v>0</v>
      </c>
      <c r="V91" s="74"/>
      <c r="W91" s="83"/>
      <c r="X91" s="76">
        <f t="shared" si="122"/>
        <v>0</v>
      </c>
      <c r="Y91" s="74"/>
      <c r="Z91" s="75"/>
      <c r="AA91" s="76">
        <f t="shared" si="123"/>
        <v>0</v>
      </c>
      <c r="AB91" s="74"/>
      <c r="AC91" s="75"/>
      <c r="AD91" s="76">
        <f t="shared" si="124"/>
        <v>0</v>
      </c>
      <c r="AE91" s="74"/>
      <c r="AF91" s="75"/>
      <c r="AG91" s="61">
        <f t="shared" si="125"/>
        <v>0</v>
      </c>
      <c r="AH91" s="61"/>
      <c r="AI91" s="75"/>
      <c r="AJ91" s="76">
        <f t="shared" si="126"/>
        <v>0</v>
      </c>
      <c r="AK91" s="74"/>
      <c r="AL91" s="75"/>
      <c r="AM91" s="76">
        <f t="shared" si="127"/>
        <v>0</v>
      </c>
      <c r="AN91" s="74"/>
      <c r="AO91" s="75"/>
      <c r="AP91" s="76">
        <f t="shared" si="128"/>
        <v>0</v>
      </c>
      <c r="AQ91" s="74"/>
      <c r="AR91" s="75"/>
      <c r="AS91" s="76">
        <f t="shared" si="129"/>
        <v>0</v>
      </c>
      <c r="AT91" s="74"/>
      <c r="AU91" s="75"/>
      <c r="AV91" s="76">
        <f t="shared" si="130"/>
        <v>0</v>
      </c>
      <c r="AW91" s="74"/>
      <c r="AX91" s="75"/>
      <c r="AY91" s="61">
        <f t="shared" si="131"/>
        <v>0</v>
      </c>
    </row>
    <row r="92" spans="1:52" ht="30" customHeight="1">
      <c r="A92" s="199" t="s">
        <v>300</v>
      </c>
      <c r="B92" s="235" t="s">
        <v>57</v>
      </c>
      <c r="C92" s="19" t="s">
        <v>17</v>
      </c>
      <c r="D92" s="106">
        <v>200</v>
      </c>
      <c r="E92" s="139">
        <v>0.5</v>
      </c>
      <c r="F92" s="107">
        <f t="shared" ref="F92:F98" si="138">D92*E92</f>
        <v>100</v>
      </c>
      <c r="G92" s="108">
        <f t="shared" ref="G92:G98" si="139">F92*1.17</f>
        <v>117</v>
      </c>
      <c r="H92" s="325"/>
      <c r="I92" s="255">
        <f t="shared" si="109"/>
        <v>0</v>
      </c>
      <c r="J92" s="255">
        <f t="shared" si="110"/>
        <v>0</v>
      </c>
      <c r="K92" s="326">
        <f t="shared" si="103"/>
        <v>0</v>
      </c>
      <c r="L92" s="197">
        <f t="shared" si="104"/>
        <v>200</v>
      </c>
      <c r="M92" s="113">
        <f t="shared" si="105"/>
        <v>1</v>
      </c>
      <c r="N92" s="114">
        <f t="shared" si="119"/>
        <v>0</v>
      </c>
      <c r="O92" s="198">
        <f t="shared" si="111"/>
        <v>100</v>
      </c>
      <c r="P92" s="82"/>
      <c r="Q92" s="75"/>
      <c r="R92" s="76">
        <f t="shared" si="120"/>
        <v>0</v>
      </c>
      <c r="S92" s="74"/>
      <c r="T92" s="75"/>
      <c r="U92" s="76">
        <f t="shared" si="121"/>
        <v>0</v>
      </c>
      <c r="V92" s="74"/>
      <c r="W92" s="83"/>
      <c r="X92" s="76">
        <f t="shared" si="122"/>
        <v>0</v>
      </c>
      <c r="Y92" s="74"/>
      <c r="Z92" s="75"/>
      <c r="AA92" s="76">
        <f t="shared" si="123"/>
        <v>0</v>
      </c>
      <c r="AB92" s="74"/>
      <c r="AC92" s="75"/>
      <c r="AD92" s="76">
        <f t="shared" si="124"/>
        <v>0</v>
      </c>
      <c r="AE92" s="74"/>
      <c r="AF92" s="75"/>
      <c r="AG92" s="61">
        <f t="shared" si="125"/>
        <v>0</v>
      </c>
      <c r="AH92" s="61"/>
      <c r="AI92" s="75"/>
      <c r="AJ92" s="76">
        <f t="shared" si="126"/>
        <v>0</v>
      </c>
      <c r="AK92" s="74"/>
      <c r="AL92" s="75"/>
      <c r="AM92" s="76">
        <f t="shared" si="127"/>
        <v>0</v>
      </c>
      <c r="AN92" s="74"/>
      <c r="AO92" s="75"/>
      <c r="AP92" s="76">
        <f t="shared" si="128"/>
        <v>0</v>
      </c>
      <c r="AQ92" s="74"/>
      <c r="AR92" s="75"/>
      <c r="AS92" s="76">
        <f t="shared" si="129"/>
        <v>0</v>
      </c>
      <c r="AT92" s="74"/>
      <c r="AU92" s="75"/>
      <c r="AV92" s="76">
        <f t="shared" si="130"/>
        <v>0</v>
      </c>
      <c r="AW92" s="74"/>
      <c r="AX92" s="75"/>
      <c r="AY92" s="61">
        <f t="shared" si="131"/>
        <v>0</v>
      </c>
    </row>
    <row r="93" spans="1:52" ht="30" customHeight="1">
      <c r="A93" s="199" t="s">
        <v>301</v>
      </c>
      <c r="B93" s="235" t="s">
        <v>58</v>
      </c>
      <c r="C93" s="19" t="s">
        <v>17</v>
      </c>
      <c r="D93" s="106">
        <v>200</v>
      </c>
      <c r="E93" s="139">
        <v>0.5</v>
      </c>
      <c r="F93" s="107">
        <f t="shared" si="138"/>
        <v>100</v>
      </c>
      <c r="G93" s="108">
        <f t="shared" si="139"/>
        <v>117</v>
      </c>
      <c r="H93" s="325"/>
      <c r="I93" s="255">
        <f t="shared" si="109"/>
        <v>0</v>
      </c>
      <c r="J93" s="255">
        <f t="shared" si="110"/>
        <v>0</v>
      </c>
      <c r="K93" s="326">
        <f t="shared" si="103"/>
        <v>0</v>
      </c>
      <c r="L93" s="197">
        <f t="shared" si="104"/>
        <v>200</v>
      </c>
      <c r="M93" s="113">
        <f t="shared" si="105"/>
        <v>1</v>
      </c>
      <c r="N93" s="114">
        <f t="shared" si="119"/>
        <v>0</v>
      </c>
      <c r="O93" s="198">
        <f t="shared" si="111"/>
        <v>100</v>
      </c>
      <c r="P93" s="82"/>
      <c r="Q93" s="75"/>
      <c r="R93" s="76">
        <f t="shared" si="120"/>
        <v>0</v>
      </c>
      <c r="S93" s="74"/>
      <c r="T93" s="75"/>
      <c r="U93" s="76">
        <f t="shared" si="121"/>
        <v>0</v>
      </c>
      <c r="V93" s="74"/>
      <c r="W93" s="83"/>
      <c r="X93" s="76">
        <f t="shared" si="122"/>
        <v>0</v>
      </c>
      <c r="Y93" s="74"/>
      <c r="Z93" s="75"/>
      <c r="AA93" s="76">
        <f t="shared" si="123"/>
        <v>0</v>
      </c>
      <c r="AB93" s="74"/>
      <c r="AC93" s="75"/>
      <c r="AD93" s="76">
        <f t="shared" si="124"/>
        <v>0</v>
      </c>
      <c r="AE93" s="74"/>
      <c r="AF93" s="75"/>
      <c r="AG93" s="61">
        <f t="shared" si="125"/>
        <v>0</v>
      </c>
      <c r="AH93" s="61"/>
      <c r="AI93" s="75"/>
      <c r="AJ93" s="76">
        <f t="shared" si="126"/>
        <v>0</v>
      </c>
      <c r="AK93" s="74"/>
      <c r="AL93" s="75"/>
      <c r="AM93" s="76">
        <f t="shared" si="127"/>
        <v>0</v>
      </c>
      <c r="AN93" s="74"/>
      <c r="AO93" s="75"/>
      <c r="AP93" s="76">
        <f t="shared" si="128"/>
        <v>0</v>
      </c>
      <c r="AQ93" s="74"/>
      <c r="AR93" s="75"/>
      <c r="AS93" s="76">
        <f t="shared" si="129"/>
        <v>0</v>
      </c>
      <c r="AT93" s="74"/>
      <c r="AU93" s="75"/>
      <c r="AV93" s="76">
        <f t="shared" si="130"/>
        <v>0</v>
      </c>
      <c r="AW93" s="74"/>
      <c r="AX93" s="75"/>
      <c r="AY93" s="61">
        <f t="shared" si="131"/>
        <v>0</v>
      </c>
    </row>
    <row r="94" spans="1:52" ht="30" customHeight="1">
      <c r="A94" s="199" t="s">
        <v>302</v>
      </c>
      <c r="B94" s="235" t="s">
        <v>59</v>
      </c>
      <c r="C94" s="19" t="s">
        <v>17</v>
      </c>
      <c r="D94" s="106">
        <v>200</v>
      </c>
      <c r="E94" s="139">
        <v>0.5</v>
      </c>
      <c r="F94" s="107">
        <f t="shared" si="138"/>
        <v>100</v>
      </c>
      <c r="G94" s="108">
        <f t="shared" si="139"/>
        <v>117</v>
      </c>
      <c r="H94" s="325"/>
      <c r="I94" s="255">
        <f t="shared" si="109"/>
        <v>0</v>
      </c>
      <c r="J94" s="255">
        <f t="shared" si="110"/>
        <v>0</v>
      </c>
      <c r="K94" s="326">
        <f t="shared" si="103"/>
        <v>0</v>
      </c>
      <c r="L94" s="197">
        <f t="shared" si="104"/>
        <v>200</v>
      </c>
      <c r="M94" s="113">
        <f t="shared" si="105"/>
        <v>1</v>
      </c>
      <c r="N94" s="114">
        <f t="shared" si="119"/>
        <v>0</v>
      </c>
      <c r="O94" s="198">
        <f t="shared" si="111"/>
        <v>100</v>
      </c>
      <c r="P94" s="82"/>
      <c r="Q94" s="75"/>
      <c r="R94" s="76">
        <f t="shared" si="120"/>
        <v>0</v>
      </c>
      <c r="S94" s="74"/>
      <c r="T94" s="75"/>
      <c r="U94" s="76">
        <f t="shared" si="121"/>
        <v>0</v>
      </c>
      <c r="V94" s="74"/>
      <c r="W94" s="83"/>
      <c r="X94" s="76">
        <f t="shared" si="122"/>
        <v>0</v>
      </c>
      <c r="Y94" s="74"/>
      <c r="Z94" s="75"/>
      <c r="AA94" s="76">
        <f t="shared" si="123"/>
        <v>0</v>
      </c>
      <c r="AB94" s="74"/>
      <c r="AC94" s="75"/>
      <c r="AD94" s="76">
        <f t="shared" si="124"/>
        <v>0</v>
      </c>
      <c r="AE94" s="74"/>
      <c r="AF94" s="75"/>
      <c r="AG94" s="61">
        <f t="shared" si="125"/>
        <v>0</v>
      </c>
      <c r="AH94" s="61"/>
      <c r="AI94" s="75"/>
      <c r="AJ94" s="76">
        <f t="shared" si="126"/>
        <v>0</v>
      </c>
      <c r="AK94" s="74"/>
      <c r="AL94" s="75"/>
      <c r="AM94" s="76">
        <f t="shared" si="127"/>
        <v>0</v>
      </c>
      <c r="AN94" s="74"/>
      <c r="AO94" s="75"/>
      <c r="AP94" s="76">
        <f t="shared" si="128"/>
        <v>0</v>
      </c>
      <c r="AQ94" s="74"/>
      <c r="AR94" s="75"/>
      <c r="AS94" s="76">
        <f t="shared" si="129"/>
        <v>0</v>
      </c>
      <c r="AT94" s="74"/>
      <c r="AU94" s="75"/>
      <c r="AV94" s="76">
        <f t="shared" si="130"/>
        <v>0</v>
      </c>
      <c r="AW94" s="74"/>
      <c r="AX94" s="75"/>
      <c r="AY94" s="61">
        <f t="shared" si="131"/>
        <v>0</v>
      </c>
    </row>
    <row r="95" spans="1:52" ht="30" customHeight="1">
      <c r="A95" s="199" t="s">
        <v>303</v>
      </c>
      <c r="B95" s="235" t="s">
        <v>60</v>
      </c>
      <c r="C95" s="19" t="s">
        <v>17</v>
      </c>
      <c r="D95" s="106">
        <v>200</v>
      </c>
      <c r="E95" s="139">
        <v>0.5</v>
      </c>
      <c r="F95" s="107">
        <f t="shared" si="138"/>
        <v>100</v>
      </c>
      <c r="G95" s="108">
        <f t="shared" si="139"/>
        <v>117</v>
      </c>
      <c r="H95" s="325"/>
      <c r="I95" s="255">
        <f t="shared" si="109"/>
        <v>0</v>
      </c>
      <c r="J95" s="255">
        <f t="shared" si="110"/>
        <v>0</v>
      </c>
      <c r="K95" s="326">
        <f t="shared" si="103"/>
        <v>0</v>
      </c>
      <c r="L95" s="197">
        <f t="shared" si="104"/>
        <v>200</v>
      </c>
      <c r="M95" s="113">
        <f t="shared" si="105"/>
        <v>1</v>
      </c>
      <c r="N95" s="114">
        <f t="shared" si="119"/>
        <v>0</v>
      </c>
      <c r="O95" s="198">
        <f t="shared" si="111"/>
        <v>100</v>
      </c>
      <c r="P95" s="82"/>
      <c r="Q95" s="75"/>
      <c r="R95" s="76">
        <f t="shared" si="120"/>
        <v>0</v>
      </c>
      <c r="S95" s="74"/>
      <c r="T95" s="75"/>
      <c r="U95" s="76">
        <f t="shared" si="121"/>
        <v>0</v>
      </c>
      <c r="V95" s="74"/>
      <c r="W95" s="83"/>
      <c r="X95" s="76">
        <f t="shared" si="122"/>
        <v>0</v>
      </c>
      <c r="Y95" s="74"/>
      <c r="Z95" s="75"/>
      <c r="AA95" s="76">
        <f t="shared" si="123"/>
        <v>0</v>
      </c>
      <c r="AB95" s="74"/>
      <c r="AC95" s="75"/>
      <c r="AD95" s="76">
        <f t="shared" si="124"/>
        <v>0</v>
      </c>
      <c r="AE95" s="74"/>
      <c r="AF95" s="75"/>
      <c r="AG95" s="61">
        <f t="shared" si="125"/>
        <v>0</v>
      </c>
      <c r="AH95" s="61"/>
      <c r="AI95" s="75"/>
      <c r="AJ95" s="76">
        <f t="shared" si="126"/>
        <v>0</v>
      </c>
      <c r="AK95" s="74"/>
      <c r="AL95" s="75"/>
      <c r="AM95" s="76">
        <f t="shared" si="127"/>
        <v>0</v>
      </c>
      <c r="AN95" s="74"/>
      <c r="AO95" s="75"/>
      <c r="AP95" s="76">
        <f t="shared" si="128"/>
        <v>0</v>
      </c>
      <c r="AQ95" s="74"/>
      <c r="AR95" s="75"/>
      <c r="AS95" s="76">
        <f t="shared" si="129"/>
        <v>0</v>
      </c>
      <c r="AT95" s="74"/>
      <c r="AU95" s="75"/>
      <c r="AV95" s="76">
        <f t="shared" si="130"/>
        <v>0</v>
      </c>
      <c r="AW95" s="74"/>
      <c r="AX95" s="75"/>
      <c r="AY95" s="61">
        <f t="shared" si="131"/>
        <v>0</v>
      </c>
    </row>
    <row r="96" spans="1:52" ht="30" customHeight="1">
      <c r="A96" s="199" t="s">
        <v>304</v>
      </c>
      <c r="B96" s="235" t="s">
        <v>61</v>
      </c>
      <c r="C96" s="19" t="s">
        <v>17</v>
      </c>
      <c r="D96" s="106">
        <v>200</v>
      </c>
      <c r="E96" s="139">
        <v>0.5</v>
      </c>
      <c r="F96" s="107">
        <f t="shared" si="138"/>
        <v>100</v>
      </c>
      <c r="G96" s="108">
        <f t="shared" si="139"/>
        <v>117</v>
      </c>
      <c r="H96" s="325"/>
      <c r="I96" s="255">
        <f t="shared" si="109"/>
        <v>0</v>
      </c>
      <c r="J96" s="255">
        <f t="shared" si="110"/>
        <v>0</v>
      </c>
      <c r="K96" s="326">
        <f t="shared" si="103"/>
        <v>0</v>
      </c>
      <c r="L96" s="197">
        <f t="shared" si="104"/>
        <v>200</v>
      </c>
      <c r="M96" s="113">
        <f t="shared" si="105"/>
        <v>1</v>
      </c>
      <c r="N96" s="114">
        <f t="shared" si="119"/>
        <v>0</v>
      </c>
      <c r="O96" s="198">
        <f t="shared" si="111"/>
        <v>100</v>
      </c>
      <c r="P96" s="82"/>
      <c r="Q96" s="75"/>
      <c r="R96" s="76">
        <f t="shared" si="120"/>
        <v>0</v>
      </c>
      <c r="S96" s="74"/>
      <c r="T96" s="75"/>
      <c r="U96" s="76">
        <f t="shared" si="121"/>
        <v>0</v>
      </c>
      <c r="V96" s="74"/>
      <c r="W96" s="83"/>
      <c r="X96" s="76">
        <f t="shared" si="122"/>
        <v>0</v>
      </c>
      <c r="Y96" s="74"/>
      <c r="Z96" s="75"/>
      <c r="AA96" s="76">
        <f t="shared" si="123"/>
        <v>0</v>
      </c>
      <c r="AB96" s="74"/>
      <c r="AC96" s="75"/>
      <c r="AD96" s="76">
        <f t="shared" si="124"/>
        <v>0</v>
      </c>
      <c r="AE96" s="74"/>
      <c r="AF96" s="75"/>
      <c r="AG96" s="61">
        <f t="shared" si="125"/>
        <v>0</v>
      </c>
      <c r="AH96" s="61"/>
      <c r="AI96" s="75"/>
      <c r="AJ96" s="76">
        <f t="shared" si="126"/>
        <v>0</v>
      </c>
      <c r="AK96" s="74"/>
      <c r="AL96" s="75"/>
      <c r="AM96" s="76">
        <f t="shared" si="127"/>
        <v>0</v>
      </c>
      <c r="AN96" s="74"/>
      <c r="AO96" s="75"/>
      <c r="AP96" s="76">
        <f t="shared" si="128"/>
        <v>0</v>
      </c>
      <c r="AQ96" s="74"/>
      <c r="AR96" s="75"/>
      <c r="AS96" s="76">
        <f t="shared" si="129"/>
        <v>0</v>
      </c>
      <c r="AT96" s="74"/>
      <c r="AU96" s="75"/>
      <c r="AV96" s="76">
        <f t="shared" si="130"/>
        <v>0</v>
      </c>
      <c r="AW96" s="74"/>
      <c r="AX96" s="75"/>
      <c r="AY96" s="61">
        <f t="shared" si="131"/>
        <v>0</v>
      </c>
    </row>
    <row r="97" spans="1:51" ht="30" customHeight="1">
      <c r="A97" s="199" t="s">
        <v>305</v>
      </c>
      <c r="B97" s="235" t="s">
        <v>62</v>
      </c>
      <c r="C97" s="19" t="s">
        <v>17</v>
      </c>
      <c r="D97" s="106">
        <v>200</v>
      </c>
      <c r="E97" s="139">
        <v>0.5</v>
      </c>
      <c r="F97" s="107">
        <f t="shared" si="138"/>
        <v>100</v>
      </c>
      <c r="G97" s="108">
        <f t="shared" si="139"/>
        <v>117</v>
      </c>
      <c r="H97" s="325"/>
      <c r="I97" s="255">
        <f t="shared" si="109"/>
        <v>0</v>
      </c>
      <c r="J97" s="255">
        <f t="shared" si="110"/>
        <v>0</v>
      </c>
      <c r="K97" s="326">
        <f t="shared" si="103"/>
        <v>0</v>
      </c>
      <c r="L97" s="197">
        <f t="shared" si="104"/>
        <v>200</v>
      </c>
      <c r="M97" s="113">
        <f t="shared" si="105"/>
        <v>1</v>
      </c>
      <c r="N97" s="114">
        <f t="shared" si="119"/>
        <v>0</v>
      </c>
      <c r="O97" s="198">
        <f t="shared" si="111"/>
        <v>100</v>
      </c>
      <c r="P97" s="82"/>
      <c r="Q97" s="75"/>
      <c r="R97" s="76">
        <f t="shared" si="120"/>
        <v>0</v>
      </c>
      <c r="S97" s="74"/>
      <c r="T97" s="75"/>
      <c r="U97" s="76">
        <f t="shared" si="121"/>
        <v>0</v>
      </c>
      <c r="V97" s="74"/>
      <c r="W97" s="83"/>
      <c r="X97" s="76">
        <f t="shared" si="122"/>
        <v>0</v>
      </c>
      <c r="Y97" s="74"/>
      <c r="Z97" s="75"/>
      <c r="AA97" s="76">
        <f t="shared" si="123"/>
        <v>0</v>
      </c>
      <c r="AB97" s="74"/>
      <c r="AC97" s="75"/>
      <c r="AD97" s="76">
        <f t="shared" si="124"/>
        <v>0</v>
      </c>
      <c r="AE97" s="74"/>
      <c r="AF97" s="75"/>
      <c r="AG97" s="61">
        <f t="shared" si="125"/>
        <v>0</v>
      </c>
      <c r="AH97" s="61"/>
      <c r="AI97" s="75"/>
      <c r="AJ97" s="76">
        <f t="shared" si="126"/>
        <v>0</v>
      </c>
      <c r="AK97" s="74"/>
      <c r="AL97" s="75"/>
      <c r="AM97" s="76">
        <f t="shared" si="127"/>
        <v>0</v>
      </c>
      <c r="AN97" s="74"/>
      <c r="AO97" s="75"/>
      <c r="AP97" s="76">
        <f t="shared" si="128"/>
        <v>0</v>
      </c>
      <c r="AQ97" s="74"/>
      <c r="AR97" s="75"/>
      <c r="AS97" s="76">
        <f t="shared" si="129"/>
        <v>0</v>
      </c>
      <c r="AT97" s="74"/>
      <c r="AU97" s="75"/>
      <c r="AV97" s="76">
        <f t="shared" si="130"/>
        <v>0</v>
      </c>
      <c r="AW97" s="74"/>
      <c r="AX97" s="75"/>
      <c r="AY97" s="61">
        <f t="shared" si="131"/>
        <v>0</v>
      </c>
    </row>
    <row r="98" spans="1:51" ht="30" customHeight="1">
      <c r="A98" s="199" t="s">
        <v>306</v>
      </c>
      <c r="B98" s="235" t="s">
        <v>63</v>
      </c>
      <c r="C98" s="19" t="s">
        <v>17</v>
      </c>
      <c r="D98" s="106">
        <v>200</v>
      </c>
      <c r="E98" s="139">
        <v>0.5</v>
      </c>
      <c r="F98" s="107">
        <f t="shared" si="138"/>
        <v>100</v>
      </c>
      <c r="G98" s="108">
        <f t="shared" si="139"/>
        <v>117</v>
      </c>
      <c r="H98" s="325"/>
      <c r="I98" s="255">
        <f t="shared" si="109"/>
        <v>0</v>
      </c>
      <c r="J98" s="255">
        <f t="shared" si="110"/>
        <v>0</v>
      </c>
      <c r="K98" s="326">
        <f t="shared" si="103"/>
        <v>0</v>
      </c>
      <c r="L98" s="197">
        <f t="shared" si="104"/>
        <v>200</v>
      </c>
      <c r="M98" s="113">
        <f t="shared" si="105"/>
        <v>1</v>
      </c>
      <c r="N98" s="114">
        <f t="shared" si="119"/>
        <v>0</v>
      </c>
      <c r="O98" s="198">
        <f t="shared" si="111"/>
        <v>100</v>
      </c>
      <c r="P98" s="82"/>
      <c r="Q98" s="75"/>
      <c r="R98" s="76">
        <f t="shared" si="120"/>
        <v>0</v>
      </c>
      <c r="S98" s="74"/>
      <c r="T98" s="75"/>
      <c r="U98" s="76">
        <f t="shared" si="121"/>
        <v>0</v>
      </c>
      <c r="V98" s="74"/>
      <c r="W98" s="83"/>
      <c r="X98" s="76">
        <f t="shared" si="122"/>
        <v>0</v>
      </c>
      <c r="Y98" s="74"/>
      <c r="Z98" s="75"/>
      <c r="AA98" s="76">
        <f t="shared" si="123"/>
        <v>0</v>
      </c>
      <c r="AB98" s="74"/>
      <c r="AC98" s="75"/>
      <c r="AD98" s="76">
        <f t="shared" si="124"/>
        <v>0</v>
      </c>
      <c r="AE98" s="74"/>
      <c r="AF98" s="75"/>
      <c r="AG98" s="61">
        <f t="shared" si="125"/>
        <v>0</v>
      </c>
      <c r="AH98" s="61"/>
      <c r="AI98" s="75"/>
      <c r="AJ98" s="76">
        <f t="shared" si="126"/>
        <v>0</v>
      </c>
      <c r="AK98" s="74"/>
      <c r="AL98" s="75"/>
      <c r="AM98" s="76">
        <f t="shared" si="127"/>
        <v>0</v>
      </c>
      <c r="AN98" s="74"/>
      <c r="AO98" s="75"/>
      <c r="AP98" s="76">
        <f t="shared" si="128"/>
        <v>0</v>
      </c>
      <c r="AQ98" s="74"/>
      <c r="AR98" s="75"/>
      <c r="AS98" s="76">
        <f t="shared" si="129"/>
        <v>0</v>
      </c>
      <c r="AT98" s="74"/>
      <c r="AU98" s="75"/>
      <c r="AV98" s="76">
        <f t="shared" si="130"/>
        <v>0</v>
      </c>
      <c r="AW98" s="74"/>
      <c r="AX98" s="75"/>
      <c r="AY98" s="61">
        <f t="shared" si="131"/>
        <v>0</v>
      </c>
    </row>
    <row r="99" spans="1:51" s="3" customFormat="1" ht="30" customHeight="1">
      <c r="A99" s="292" t="s">
        <v>265</v>
      </c>
      <c r="B99" s="293" t="s">
        <v>66</v>
      </c>
      <c r="C99" s="294" t="s">
        <v>17</v>
      </c>
      <c r="D99" s="295"/>
      <c r="E99" s="295"/>
      <c r="F99" s="297">
        <f>SUM(F100:F111)</f>
        <v>1500</v>
      </c>
      <c r="G99" s="298">
        <f t="shared" ref="G99" si="140">+F99*1.17</f>
        <v>1755</v>
      </c>
      <c r="H99" s="322"/>
      <c r="I99" s="323">
        <f t="shared" ref="I99" si="141">+P99+S99+V99+Y99+AB99+AE99</f>
        <v>0</v>
      </c>
      <c r="J99" s="323">
        <f t="shared" ref="J99" si="142">+AH99+AK99+AN99+AQ99+AT99+AW99</f>
        <v>0</v>
      </c>
      <c r="K99" s="324">
        <f t="shared" si="103"/>
        <v>0</v>
      </c>
      <c r="L99" s="91">
        <f t="shared" si="104"/>
        <v>0</v>
      </c>
      <c r="M99" s="267" t="e">
        <f t="shared" si="105"/>
        <v>#DIV/0!</v>
      </c>
      <c r="N99" s="268">
        <f t="shared" si="119"/>
        <v>0</v>
      </c>
      <c r="O99" s="269">
        <f t="shared" ref="O99" si="143">+F99-(R99+U99+X99+AA99+AD99+AG99+AJ99+AM99+AP99+AS99+AV99+AY99)</f>
        <v>1500</v>
      </c>
      <c r="P99" s="97"/>
      <c r="Q99" s="98"/>
      <c r="R99" s="99">
        <f t="shared" si="120"/>
        <v>0</v>
      </c>
      <c r="S99" s="100"/>
      <c r="T99" s="98"/>
      <c r="U99" s="99">
        <f t="shared" si="121"/>
        <v>0</v>
      </c>
      <c r="V99" s="100"/>
      <c r="W99" s="101"/>
      <c r="X99" s="99">
        <f t="shared" si="122"/>
        <v>0</v>
      </c>
      <c r="Y99" s="100"/>
      <c r="Z99" s="98"/>
      <c r="AA99" s="99">
        <f t="shared" si="123"/>
        <v>0</v>
      </c>
      <c r="AB99" s="100"/>
      <c r="AC99" s="98"/>
      <c r="AD99" s="99">
        <f t="shared" si="124"/>
        <v>0</v>
      </c>
      <c r="AE99" s="100"/>
      <c r="AF99" s="98"/>
      <c r="AG99" s="93">
        <f t="shared" si="125"/>
        <v>0</v>
      </c>
      <c r="AH99" s="93"/>
      <c r="AI99" s="98"/>
      <c r="AJ99" s="99">
        <f t="shared" si="126"/>
        <v>0</v>
      </c>
      <c r="AK99" s="100"/>
      <c r="AL99" s="98"/>
      <c r="AM99" s="99">
        <f t="shared" si="127"/>
        <v>0</v>
      </c>
      <c r="AN99" s="100"/>
      <c r="AO99" s="98"/>
      <c r="AP99" s="99">
        <f t="shared" si="128"/>
        <v>0</v>
      </c>
      <c r="AQ99" s="100"/>
      <c r="AR99" s="98"/>
      <c r="AS99" s="99">
        <f t="shared" si="129"/>
        <v>0</v>
      </c>
      <c r="AT99" s="100"/>
      <c r="AU99" s="98"/>
      <c r="AV99" s="99">
        <f t="shared" si="130"/>
        <v>0</v>
      </c>
      <c r="AW99" s="100"/>
      <c r="AX99" s="98"/>
      <c r="AY99" s="93">
        <f t="shared" si="131"/>
        <v>0</v>
      </c>
    </row>
    <row r="100" spans="1:51" ht="30" customHeight="1">
      <c r="A100" s="199" t="s">
        <v>307</v>
      </c>
      <c r="B100" s="235" t="s">
        <v>52</v>
      </c>
      <c r="C100" s="19" t="s">
        <v>17</v>
      </c>
      <c r="D100" s="106">
        <v>250</v>
      </c>
      <c r="E100" s="139">
        <v>0.5</v>
      </c>
      <c r="F100" s="107">
        <f t="shared" ref="F100:F103" si="144">D100*E100</f>
        <v>125</v>
      </c>
      <c r="G100" s="108">
        <f t="shared" ref="G100:G103" si="145">F100*1.17</f>
        <v>146.25</v>
      </c>
      <c r="H100" s="325"/>
      <c r="I100" s="255">
        <f t="shared" si="109"/>
        <v>0</v>
      </c>
      <c r="J100" s="255">
        <f t="shared" si="110"/>
        <v>0</v>
      </c>
      <c r="K100" s="326">
        <f t="shared" si="103"/>
        <v>0</v>
      </c>
      <c r="L100" s="197">
        <f t="shared" si="104"/>
        <v>250</v>
      </c>
      <c r="M100" s="113">
        <f t="shared" si="105"/>
        <v>1</v>
      </c>
      <c r="N100" s="114">
        <f t="shared" si="119"/>
        <v>0</v>
      </c>
      <c r="O100" s="198">
        <f t="shared" si="111"/>
        <v>125</v>
      </c>
      <c r="P100" s="82"/>
      <c r="Q100" s="75"/>
      <c r="R100" s="76">
        <f t="shared" si="120"/>
        <v>0</v>
      </c>
      <c r="S100" s="74"/>
      <c r="T100" s="75"/>
      <c r="U100" s="76">
        <f t="shared" si="121"/>
        <v>0</v>
      </c>
      <c r="V100" s="74"/>
      <c r="W100" s="83"/>
      <c r="X100" s="76">
        <f t="shared" si="122"/>
        <v>0</v>
      </c>
      <c r="Y100" s="74"/>
      <c r="Z100" s="75"/>
      <c r="AA100" s="76">
        <f t="shared" si="123"/>
        <v>0</v>
      </c>
      <c r="AB100" s="74"/>
      <c r="AC100" s="75"/>
      <c r="AD100" s="76">
        <f t="shared" si="124"/>
        <v>0</v>
      </c>
      <c r="AE100" s="74"/>
      <c r="AF100" s="75"/>
      <c r="AG100" s="61">
        <f t="shared" si="125"/>
        <v>0</v>
      </c>
      <c r="AH100" s="61"/>
      <c r="AI100" s="75"/>
      <c r="AJ100" s="76">
        <f t="shared" si="126"/>
        <v>0</v>
      </c>
      <c r="AK100" s="74"/>
      <c r="AL100" s="75"/>
      <c r="AM100" s="76">
        <f t="shared" si="127"/>
        <v>0</v>
      </c>
      <c r="AN100" s="74"/>
      <c r="AO100" s="75"/>
      <c r="AP100" s="76">
        <f t="shared" si="128"/>
        <v>0</v>
      </c>
      <c r="AQ100" s="74"/>
      <c r="AR100" s="75"/>
      <c r="AS100" s="76">
        <f t="shared" si="129"/>
        <v>0</v>
      </c>
      <c r="AT100" s="74"/>
      <c r="AU100" s="75"/>
      <c r="AV100" s="76">
        <f t="shared" si="130"/>
        <v>0</v>
      </c>
      <c r="AW100" s="74"/>
      <c r="AX100" s="75"/>
      <c r="AY100" s="61">
        <f t="shared" si="131"/>
        <v>0</v>
      </c>
    </row>
    <row r="101" spans="1:51" ht="30" customHeight="1">
      <c r="A101" s="199" t="s">
        <v>308</v>
      </c>
      <c r="B101" s="235" t="s">
        <v>53</v>
      </c>
      <c r="C101" s="19" t="s">
        <v>17</v>
      </c>
      <c r="D101" s="106">
        <v>250</v>
      </c>
      <c r="E101" s="139">
        <v>0.5</v>
      </c>
      <c r="F101" s="107">
        <f t="shared" si="144"/>
        <v>125</v>
      </c>
      <c r="G101" s="108">
        <f t="shared" si="145"/>
        <v>146.25</v>
      </c>
      <c r="H101" s="325"/>
      <c r="I101" s="255">
        <f t="shared" si="109"/>
        <v>0</v>
      </c>
      <c r="J101" s="255">
        <f t="shared" si="110"/>
        <v>0</v>
      </c>
      <c r="K101" s="326">
        <f t="shared" si="103"/>
        <v>0</v>
      </c>
      <c r="L101" s="197">
        <f t="shared" si="104"/>
        <v>250</v>
      </c>
      <c r="M101" s="113">
        <f t="shared" si="105"/>
        <v>1</v>
      </c>
      <c r="N101" s="114">
        <f t="shared" si="119"/>
        <v>0</v>
      </c>
      <c r="O101" s="198">
        <f t="shared" si="111"/>
        <v>125</v>
      </c>
      <c r="P101" s="82"/>
      <c r="Q101" s="75"/>
      <c r="R101" s="76">
        <f t="shared" si="120"/>
        <v>0</v>
      </c>
      <c r="S101" s="74"/>
      <c r="T101" s="75"/>
      <c r="U101" s="76">
        <f t="shared" si="121"/>
        <v>0</v>
      </c>
      <c r="V101" s="74"/>
      <c r="W101" s="83"/>
      <c r="X101" s="76">
        <f t="shared" si="122"/>
        <v>0</v>
      </c>
      <c r="Y101" s="74"/>
      <c r="Z101" s="75"/>
      <c r="AA101" s="76">
        <f t="shared" si="123"/>
        <v>0</v>
      </c>
      <c r="AB101" s="74"/>
      <c r="AC101" s="75"/>
      <c r="AD101" s="76">
        <f t="shared" si="124"/>
        <v>0</v>
      </c>
      <c r="AE101" s="74"/>
      <c r="AF101" s="75"/>
      <c r="AG101" s="61">
        <f t="shared" si="125"/>
        <v>0</v>
      </c>
      <c r="AH101" s="61"/>
      <c r="AI101" s="75"/>
      <c r="AJ101" s="76">
        <f t="shared" si="126"/>
        <v>0</v>
      </c>
      <c r="AK101" s="74"/>
      <c r="AL101" s="75"/>
      <c r="AM101" s="76">
        <f t="shared" si="127"/>
        <v>0</v>
      </c>
      <c r="AN101" s="74"/>
      <c r="AO101" s="75"/>
      <c r="AP101" s="76">
        <f t="shared" si="128"/>
        <v>0</v>
      </c>
      <c r="AQ101" s="74"/>
      <c r="AR101" s="75"/>
      <c r="AS101" s="76">
        <f t="shared" si="129"/>
        <v>0</v>
      </c>
      <c r="AT101" s="74"/>
      <c r="AU101" s="75"/>
      <c r="AV101" s="76">
        <f t="shared" si="130"/>
        <v>0</v>
      </c>
      <c r="AW101" s="74"/>
      <c r="AX101" s="75"/>
      <c r="AY101" s="61">
        <f t="shared" si="131"/>
        <v>0</v>
      </c>
    </row>
    <row r="102" spans="1:51" ht="30" customHeight="1">
      <c r="A102" s="199" t="s">
        <v>309</v>
      </c>
      <c r="B102" s="235" t="s">
        <v>54</v>
      </c>
      <c r="C102" s="19" t="s">
        <v>17</v>
      </c>
      <c r="D102" s="106">
        <v>250</v>
      </c>
      <c r="E102" s="139">
        <v>0.5</v>
      </c>
      <c r="F102" s="107">
        <f t="shared" si="144"/>
        <v>125</v>
      </c>
      <c r="G102" s="108">
        <f t="shared" si="145"/>
        <v>146.25</v>
      </c>
      <c r="H102" s="325"/>
      <c r="I102" s="255">
        <f t="shared" si="109"/>
        <v>0</v>
      </c>
      <c r="J102" s="255">
        <f t="shared" si="110"/>
        <v>0</v>
      </c>
      <c r="K102" s="326">
        <f t="shared" si="103"/>
        <v>0</v>
      </c>
      <c r="L102" s="197">
        <f t="shared" si="104"/>
        <v>250</v>
      </c>
      <c r="M102" s="113">
        <f t="shared" si="105"/>
        <v>1</v>
      </c>
      <c r="N102" s="114">
        <f t="shared" si="119"/>
        <v>0</v>
      </c>
      <c r="O102" s="198">
        <f t="shared" si="111"/>
        <v>125</v>
      </c>
      <c r="P102" s="82"/>
      <c r="Q102" s="75"/>
      <c r="R102" s="76">
        <f t="shared" si="120"/>
        <v>0</v>
      </c>
      <c r="S102" s="74"/>
      <c r="T102" s="75"/>
      <c r="U102" s="76">
        <f t="shared" si="121"/>
        <v>0</v>
      </c>
      <c r="V102" s="74"/>
      <c r="W102" s="83"/>
      <c r="X102" s="76">
        <f t="shared" si="122"/>
        <v>0</v>
      </c>
      <c r="Y102" s="74"/>
      <c r="Z102" s="75"/>
      <c r="AA102" s="76">
        <f t="shared" si="123"/>
        <v>0</v>
      </c>
      <c r="AB102" s="74"/>
      <c r="AC102" s="75"/>
      <c r="AD102" s="76">
        <f t="shared" si="124"/>
        <v>0</v>
      </c>
      <c r="AE102" s="74"/>
      <c r="AF102" s="75"/>
      <c r="AG102" s="61">
        <f t="shared" si="125"/>
        <v>0</v>
      </c>
      <c r="AH102" s="61"/>
      <c r="AI102" s="75"/>
      <c r="AJ102" s="76">
        <f t="shared" si="126"/>
        <v>0</v>
      </c>
      <c r="AK102" s="74"/>
      <c r="AL102" s="75"/>
      <c r="AM102" s="76">
        <f t="shared" si="127"/>
        <v>0</v>
      </c>
      <c r="AN102" s="74"/>
      <c r="AO102" s="75"/>
      <c r="AP102" s="76">
        <f t="shared" si="128"/>
        <v>0</v>
      </c>
      <c r="AQ102" s="74"/>
      <c r="AR102" s="75"/>
      <c r="AS102" s="76">
        <f t="shared" si="129"/>
        <v>0</v>
      </c>
      <c r="AT102" s="74"/>
      <c r="AU102" s="75"/>
      <c r="AV102" s="76">
        <f t="shared" si="130"/>
        <v>0</v>
      </c>
      <c r="AW102" s="74"/>
      <c r="AX102" s="75"/>
      <c r="AY102" s="61">
        <f t="shared" si="131"/>
        <v>0</v>
      </c>
    </row>
    <row r="103" spans="1:51" ht="30" customHeight="1">
      <c r="A103" s="199" t="s">
        <v>310</v>
      </c>
      <c r="B103" s="235" t="s">
        <v>55</v>
      </c>
      <c r="C103" s="19" t="s">
        <v>17</v>
      </c>
      <c r="D103" s="106">
        <v>250</v>
      </c>
      <c r="E103" s="139">
        <v>0.5</v>
      </c>
      <c r="F103" s="107">
        <f t="shared" si="144"/>
        <v>125</v>
      </c>
      <c r="G103" s="108">
        <f t="shared" si="145"/>
        <v>146.25</v>
      </c>
      <c r="H103" s="325"/>
      <c r="I103" s="255">
        <f t="shared" si="109"/>
        <v>0</v>
      </c>
      <c r="J103" s="255">
        <f t="shared" si="110"/>
        <v>0</v>
      </c>
      <c r="K103" s="326">
        <f t="shared" si="103"/>
        <v>0</v>
      </c>
      <c r="L103" s="197">
        <f t="shared" si="104"/>
        <v>250</v>
      </c>
      <c r="M103" s="113">
        <f t="shared" si="105"/>
        <v>1</v>
      </c>
      <c r="N103" s="114">
        <f t="shared" si="119"/>
        <v>0</v>
      </c>
      <c r="O103" s="198">
        <f t="shared" si="111"/>
        <v>125</v>
      </c>
      <c r="P103" s="82"/>
      <c r="Q103" s="75"/>
      <c r="R103" s="76">
        <f t="shared" si="120"/>
        <v>0</v>
      </c>
      <c r="S103" s="74"/>
      <c r="T103" s="75"/>
      <c r="U103" s="76">
        <f t="shared" si="121"/>
        <v>0</v>
      </c>
      <c r="V103" s="74"/>
      <c r="W103" s="83"/>
      <c r="X103" s="76">
        <f t="shared" si="122"/>
        <v>0</v>
      </c>
      <c r="Y103" s="74"/>
      <c r="Z103" s="75"/>
      <c r="AA103" s="76">
        <f t="shared" si="123"/>
        <v>0</v>
      </c>
      <c r="AB103" s="74"/>
      <c r="AC103" s="75"/>
      <c r="AD103" s="76">
        <f t="shared" si="124"/>
        <v>0</v>
      </c>
      <c r="AE103" s="74"/>
      <c r="AF103" s="75"/>
      <c r="AG103" s="61">
        <f t="shared" si="125"/>
        <v>0</v>
      </c>
      <c r="AH103" s="61"/>
      <c r="AI103" s="75"/>
      <c r="AJ103" s="76">
        <f t="shared" si="126"/>
        <v>0</v>
      </c>
      <c r="AK103" s="74"/>
      <c r="AL103" s="75"/>
      <c r="AM103" s="76">
        <f t="shared" si="127"/>
        <v>0</v>
      </c>
      <c r="AN103" s="74"/>
      <c r="AO103" s="75"/>
      <c r="AP103" s="76">
        <f t="shared" si="128"/>
        <v>0</v>
      </c>
      <c r="AQ103" s="74"/>
      <c r="AR103" s="75"/>
      <c r="AS103" s="76">
        <f t="shared" si="129"/>
        <v>0</v>
      </c>
      <c r="AT103" s="74"/>
      <c r="AU103" s="75"/>
      <c r="AV103" s="76">
        <f t="shared" si="130"/>
        <v>0</v>
      </c>
      <c r="AW103" s="74"/>
      <c r="AX103" s="75"/>
      <c r="AY103" s="61">
        <f t="shared" si="131"/>
        <v>0</v>
      </c>
    </row>
    <row r="104" spans="1:51" ht="30" customHeight="1">
      <c r="A104" s="199" t="s">
        <v>311</v>
      </c>
      <c r="B104" s="235" t="s">
        <v>56</v>
      </c>
      <c r="C104" s="19" t="s">
        <v>17</v>
      </c>
      <c r="D104" s="106">
        <v>250</v>
      </c>
      <c r="E104" s="139">
        <v>0.5</v>
      </c>
      <c r="F104" s="107">
        <f>D104*E104</f>
        <v>125</v>
      </c>
      <c r="G104" s="108">
        <f>F104*1.17</f>
        <v>146.25</v>
      </c>
      <c r="H104" s="325"/>
      <c r="I104" s="255">
        <f t="shared" si="109"/>
        <v>0</v>
      </c>
      <c r="J104" s="255">
        <f t="shared" si="110"/>
        <v>0</v>
      </c>
      <c r="K104" s="326">
        <f t="shared" si="103"/>
        <v>0</v>
      </c>
      <c r="L104" s="197">
        <f t="shared" si="104"/>
        <v>250</v>
      </c>
      <c r="M104" s="113">
        <f t="shared" si="105"/>
        <v>1</v>
      </c>
      <c r="N104" s="114">
        <f t="shared" si="119"/>
        <v>0</v>
      </c>
      <c r="O104" s="198">
        <f t="shared" si="111"/>
        <v>125</v>
      </c>
      <c r="P104" s="82"/>
      <c r="Q104" s="75"/>
      <c r="R104" s="76">
        <f t="shared" si="120"/>
        <v>0</v>
      </c>
      <c r="S104" s="74"/>
      <c r="T104" s="75"/>
      <c r="U104" s="76">
        <f t="shared" si="121"/>
        <v>0</v>
      </c>
      <c r="V104" s="74"/>
      <c r="W104" s="83"/>
      <c r="X104" s="76">
        <f t="shared" si="122"/>
        <v>0</v>
      </c>
      <c r="Y104" s="74"/>
      <c r="Z104" s="75"/>
      <c r="AA104" s="76">
        <f t="shared" si="123"/>
        <v>0</v>
      </c>
      <c r="AB104" s="74"/>
      <c r="AC104" s="75"/>
      <c r="AD104" s="76">
        <f t="shared" si="124"/>
        <v>0</v>
      </c>
      <c r="AE104" s="74"/>
      <c r="AF104" s="75"/>
      <c r="AG104" s="61">
        <f t="shared" si="125"/>
        <v>0</v>
      </c>
      <c r="AH104" s="61"/>
      <c r="AI104" s="75"/>
      <c r="AJ104" s="76">
        <f t="shared" si="126"/>
        <v>0</v>
      </c>
      <c r="AK104" s="74"/>
      <c r="AL104" s="75"/>
      <c r="AM104" s="76">
        <f t="shared" si="127"/>
        <v>0</v>
      </c>
      <c r="AN104" s="74"/>
      <c r="AO104" s="75"/>
      <c r="AP104" s="76">
        <f t="shared" si="128"/>
        <v>0</v>
      </c>
      <c r="AQ104" s="74"/>
      <c r="AR104" s="75"/>
      <c r="AS104" s="76">
        <f t="shared" si="129"/>
        <v>0</v>
      </c>
      <c r="AT104" s="74"/>
      <c r="AU104" s="75"/>
      <c r="AV104" s="76">
        <f t="shared" si="130"/>
        <v>0</v>
      </c>
      <c r="AW104" s="74"/>
      <c r="AX104" s="75"/>
      <c r="AY104" s="61">
        <f t="shared" si="131"/>
        <v>0</v>
      </c>
    </row>
    <row r="105" spans="1:51" ht="30" customHeight="1">
      <c r="A105" s="199" t="s">
        <v>312</v>
      </c>
      <c r="B105" s="235" t="s">
        <v>57</v>
      </c>
      <c r="C105" s="19" t="s">
        <v>17</v>
      </c>
      <c r="D105" s="106">
        <v>250</v>
      </c>
      <c r="E105" s="139">
        <v>0.5</v>
      </c>
      <c r="F105" s="107">
        <f t="shared" ref="F105:F111" si="146">D105*E105</f>
        <v>125</v>
      </c>
      <c r="G105" s="108">
        <f t="shared" ref="G105:G111" si="147">F105*1.17</f>
        <v>146.25</v>
      </c>
      <c r="H105" s="325"/>
      <c r="I105" s="255">
        <f t="shared" si="109"/>
        <v>0</v>
      </c>
      <c r="J105" s="255">
        <f t="shared" si="110"/>
        <v>0</v>
      </c>
      <c r="K105" s="326">
        <f t="shared" si="103"/>
        <v>0</v>
      </c>
      <c r="L105" s="197">
        <f t="shared" si="104"/>
        <v>250</v>
      </c>
      <c r="M105" s="113">
        <f t="shared" si="105"/>
        <v>1</v>
      </c>
      <c r="N105" s="114">
        <f t="shared" si="119"/>
        <v>0</v>
      </c>
      <c r="O105" s="198">
        <f t="shared" si="111"/>
        <v>125</v>
      </c>
      <c r="P105" s="82"/>
      <c r="Q105" s="75"/>
      <c r="R105" s="76">
        <f t="shared" si="120"/>
        <v>0</v>
      </c>
      <c r="S105" s="74"/>
      <c r="T105" s="75"/>
      <c r="U105" s="76">
        <f t="shared" si="121"/>
        <v>0</v>
      </c>
      <c r="V105" s="74"/>
      <c r="W105" s="83"/>
      <c r="X105" s="76">
        <f t="shared" si="122"/>
        <v>0</v>
      </c>
      <c r="Y105" s="74"/>
      <c r="Z105" s="75"/>
      <c r="AA105" s="76">
        <f t="shared" si="123"/>
        <v>0</v>
      </c>
      <c r="AB105" s="74"/>
      <c r="AC105" s="75"/>
      <c r="AD105" s="76">
        <f t="shared" si="124"/>
        <v>0</v>
      </c>
      <c r="AE105" s="74"/>
      <c r="AF105" s="75"/>
      <c r="AG105" s="61">
        <f t="shared" si="125"/>
        <v>0</v>
      </c>
      <c r="AH105" s="61"/>
      <c r="AI105" s="75"/>
      <c r="AJ105" s="76">
        <f t="shared" si="126"/>
        <v>0</v>
      </c>
      <c r="AK105" s="74"/>
      <c r="AL105" s="75"/>
      <c r="AM105" s="76">
        <f t="shared" si="127"/>
        <v>0</v>
      </c>
      <c r="AN105" s="74"/>
      <c r="AO105" s="75"/>
      <c r="AP105" s="76">
        <f t="shared" si="128"/>
        <v>0</v>
      </c>
      <c r="AQ105" s="74"/>
      <c r="AR105" s="75"/>
      <c r="AS105" s="76">
        <f t="shared" si="129"/>
        <v>0</v>
      </c>
      <c r="AT105" s="74"/>
      <c r="AU105" s="75"/>
      <c r="AV105" s="76">
        <f t="shared" si="130"/>
        <v>0</v>
      </c>
      <c r="AW105" s="74"/>
      <c r="AX105" s="75"/>
      <c r="AY105" s="61">
        <f t="shared" si="131"/>
        <v>0</v>
      </c>
    </row>
    <row r="106" spans="1:51" ht="30" customHeight="1">
      <c r="A106" s="199" t="s">
        <v>313</v>
      </c>
      <c r="B106" s="235" t="s">
        <v>58</v>
      </c>
      <c r="C106" s="19" t="s">
        <v>17</v>
      </c>
      <c r="D106" s="106">
        <v>250</v>
      </c>
      <c r="E106" s="139">
        <v>0.5</v>
      </c>
      <c r="F106" s="107">
        <f t="shared" si="146"/>
        <v>125</v>
      </c>
      <c r="G106" s="108">
        <f t="shared" si="147"/>
        <v>146.25</v>
      </c>
      <c r="H106" s="325"/>
      <c r="I106" s="255">
        <f t="shared" si="109"/>
        <v>0</v>
      </c>
      <c r="J106" s="255">
        <f t="shared" si="110"/>
        <v>0</v>
      </c>
      <c r="K106" s="326">
        <f t="shared" si="103"/>
        <v>0</v>
      </c>
      <c r="L106" s="197">
        <f t="shared" si="104"/>
        <v>250</v>
      </c>
      <c r="M106" s="113">
        <f t="shared" si="105"/>
        <v>1</v>
      </c>
      <c r="N106" s="114">
        <f t="shared" si="119"/>
        <v>0</v>
      </c>
      <c r="O106" s="198">
        <f t="shared" si="111"/>
        <v>125</v>
      </c>
      <c r="P106" s="82"/>
      <c r="Q106" s="75"/>
      <c r="R106" s="76">
        <f t="shared" si="120"/>
        <v>0</v>
      </c>
      <c r="S106" s="74"/>
      <c r="T106" s="75"/>
      <c r="U106" s="76">
        <f t="shared" si="121"/>
        <v>0</v>
      </c>
      <c r="V106" s="74"/>
      <c r="W106" s="83"/>
      <c r="X106" s="76">
        <f t="shared" si="122"/>
        <v>0</v>
      </c>
      <c r="Y106" s="74"/>
      <c r="Z106" s="75"/>
      <c r="AA106" s="76">
        <f t="shared" si="123"/>
        <v>0</v>
      </c>
      <c r="AB106" s="74"/>
      <c r="AC106" s="75"/>
      <c r="AD106" s="76">
        <f t="shared" si="124"/>
        <v>0</v>
      </c>
      <c r="AE106" s="74"/>
      <c r="AF106" s="75"/>
      <c r="AG106" s="61">
        <f t="shared" si="125"/>
        <v>0</v>
      </c>
      <c r="AH106" s="61"/>
      <c r="AI106" s="75"/>
      <c r="AJ106" s="76">
        <f t="shared" si="126"/>
        <v>0</v>
      </c>
      <c r="AK106" s="74"/>
      <c r="AL106" s="75"/>
      <c r="AM106" s="76">
        <f t="shared" si="127"/>
        <v>0</v>
      </c>
      <c r="AN106" s="74"/>
      <c r="AO106" s="75"/>
      <c r="AP106" s="76">
        <f t="shared" si="128"/>
        <v>0</v>
      </c>
      <c r="AQ106" s="74"/>
      <c r="AR106" s="75"/>
      <c r="AS106" s="76">
        <f t="shared" si="129"/>
        <v>0</v>
      </c>
      <c r="AT106" s="74"/>
      <c r="AU106" s="75"/>
      <c r="AV106" s="76">
        <f t="shared" si="130"/>
        <v>0</v>
      </c>
      <c r="AW106" s="74"/>
      <c r="AX106" s="75"/>
      <c r="AY106" s="61">
        <f t="shared" si="131"/>
        <v>0</v>
      </c>
    </row>
    <row r="107" spans="1:51" ht="30" customHeight="1">
      <c r="A107" s="199" t="s">
        <v>314</v>
      </c>
      <c r="B107" s="235" t="s">
        <v>59</v>
      </c>
      <c r="C107" s="19" t="s">
        <v>17</v>
      </c>
      <c r="D107" s="106">
        <v>250</v>
      </c>
      <c r="E107" s="139">
        <v>0.5</v>
      </c>
      <c r="F107" s="107">
        <f t="shared" si="146"/>
        <v>125</v>
      </c>
      <c r="G107" s="108">
        <f t="shared" si="147"/>
        <v>146.25</v>
      </c>
      <c r="H107" s="325"/>
      <c r="I107" s="255">
        <f t="shared" si="109"/>
        <v>0</v>
      </c>
      <c r="J107" s="255">
        <f t="shared" si="110"/>
        <v>0</v>
      </c>
      <c r="K107" s="326">
        <f t="shared" si="103"/>
        <v>0</v>
      </c>
      <c r="L107" s="197">
        <f t="shared" si="104"/>
        <v>250</v>
      </c>
      <c r="M107" s="113">
        <f t="shared" si="105"/>
        <v>1</v>
      </c>
      <c r="N107" s="114">
        <f t="shared" si="119"/>
        <v>0</v>
      </c>
      <c r="O107" s="198">
        <f t="shared" si="111"/>
        <v>125</v>
      </c>
      <c r="P107" s="82"/>
      <c r="Q107" s="75"/>
      <c r="R107" s="76">
        <f t="shared" si="120"/>
        <v>0</v>
      </c>
      <c r="S107" s="74"/>
      <c r="T107" s="75"/>
      <c r="U107" s="76">
        <f t="shared" si="121"/>
        <v>0</v>
      </c>
      <c r="V107" s="74"/>
      <c r="W107" s="83"/>
      <c r="X107" s="76">
        <f t="shared" si="122"/>
        <v>0</v>
      </c>
      <c r="Y107" s="74"/>
      <c r="Z107" s="75"/>
      <c r="AA107" s="76">
        <f t="shared" si="123"/>
        <v>0</v>
      </c>
      <c r="AB107" s="74"/>
      <c r="AC107" s="75"/>
      <c r="AD107" s="76">
        <f t="shared" si="124"/>
        <v>0</v>
      </c>
      <c r="AE107" s="74"/>
      <c r="AF107" s="75"/>
      <c r="AG107" s="61">
        <f t="shared" si="125"/>
        <v>0</v>
      </c>
      <c r="AH107" s="61"/>
      <c r="AI107" s="75"/>
      <c r="AJ107" s="76">
        <f t="shared" si="126"/>
        <v>0</v>
      </c>
      <c r="AK107" s="74"/>
      <c r="AL107" s="75"/>
      <c r="AM107" s="76">
        <f t="shared" si="127"/>
        <v>0</v>
      </c>
      <c r="AN107" s="74"/>
      <c r="AO107" s="75"/>
      <c r="AP107" s="76">
        <f t="shared" si="128"/>
        <v>0</v>
      </c>
      <c r="AQ107" s="74"/>
      <c r="AR107" s="75"/>
      <c r="AS107" s="76">
        <f t="shared" si="129"/>
        <v>0</v>
      </c>
      <c r="AT107" s="74"/>
      <c r="AU107" s="75"/>
      <c r="AV107" s="76">
        <f t="shared" si="130"/>
        <v>0</v>
      </c>
      <c r="AW107" s="74"/>
      <c r="AX107" s="75"/>
      <c r="AY107" s="61">
        <f t="shared" si="131"/>
        <v>0</v>
      </c>
    </row>
    <row r="108" spans="1:51" ht="30" customHeight="1">
      <c r="A108" s="199" t="s">
        <v>315</v>
      </c>
      <c r="B108" s="235" t="s">
        <v>60</v>
      </c>
      <c r="C108" s="19" t="s">
        <v>17</v>
      </c>
      <c r="D108" s="106">
        <v>250</v>
      </c>
      <c r="E108" s="139">
        <v>0.5</v>
      </c>
      <c r="F108" s="107">
        <f t="shared" si="146"/>
        <v>125</v>
      </c>
      <c r="G108" s="108">
        <f t="shared" si="147"/>
        <v>146.25</v>
      </c>
      <c r="H108" s="325"/>
      <c r="I108" s="255">
        <f t="shared" si="109"/>
        <v>0</v>
      </c>
      <c r="J108" s="255">
        <f t="shared" si="110"/>
        <v>0</v>
      </c>
      <c r="K108" s="326">
        <f t="shared" si="103"/>
        <v>0</v>
      </c>
      <c r="L108" s="197">
        <f t="shared" si="104"/>
        <v>250</v>
      </c>
      <c r="M108" s="113">
        <f t="shared" si="105"/>
        <v>1</v>
      </c>
      <c r="N108" s="114">
        <f t="shared" si="119"/>
        <v>0</v>
      </c>
      <c r="O108" s="198">
        <f t="shared" si="111"/>
        <v>125</v>
      </c>
      <c r="P108" s="82"/>
      <c r="Q108" s="75"/>
      <c r="R108" s="76">
        <f t="shared" si="120"/>
        <v>0</v>
      </c>
      <c r="S108" s="74"/>
      <c r="T108" s="75"/>
      <c r="U108" s="76">
        <f t="shared" si="121"/>
        <v>0</v>
      </c>
      <c r="V108" s="74"/>
      <c r="W108" s="83"/>
      <c r="X108" s="76">
        <f t="shared" si="122"/>
        <v>0</v>
      </c>
      <c r="Y108" s="74"/>
      <c r="Z108" s="75"/>
      <c r="AA108" s="76">
        <f t="shared" si="123"/>
        <v>0</v>
      </c>
      <c r="AB108" s="74"/>
      <c r="AC108" s="75"/>
      <c r="AD108" s="76">
        <f t="shared" si="124"/>
        <v>0</v>
      </c>
      <c r="AE108" s="74"/>
      <c r="AF108" s="75"/>
      <c r="AG108" s="61">
        <f t="shared" si="125"/>
        <v>0</v>
      </c>
      <c r="AH108" s="61"/>
      <c r="AI108" s="75"/>
      <c r="AJ108" s="76">
        <f t="shared" si="126"/>
        <v>0</v>
      </c>
      <c r="AK108" s="74"/>
      <c r="AL108" s="75"/>
      <c r="AM108" s="76">
        <f t="shared" si="127"/>
        <v>0</v>
      </c>
      <c r="AN108" s="74"/>
      <c r="AO108" s="75"/>
      <c r="AP108" s="76">
        <f t="shared" si="128"/>
        <v>0</v>
      </c>
      <c r="AQ108" s="74"/>
      <c r="AR108" s="75"/>
      <c r="AS108" s="76">
        <f t="shared" si="129"/>
        <v>0</v>
      </c>
      <c r="AT108" s="74"/>
      <c r="AU108" s="75"/>
      <c r="AV108" s="76">
        <f t="shared" si="130"/>
        <v>0</v>
      </c>
      <c r="AW108" s="74"/>
      <c r="AX108" s="75"/>
      <c r="AY108" s="61">
        <f t="shared" si="131"/>
        <v>0</v>
      </c>
    </row>
    <row r="109" spans="1:51" ht="30" customHeight="1">
      <c r="A109" s="199" t="s">
        <v>316</v>
      </c>
      <c r="B109" s="235" t="s">
        <v>61</v>
      </c>
      <c r="C109" s="19" t="s">
        <v>17</v>
      </c>
      <c r="D109" s="106">
        <v>250</v>
      </c>
      <c r="E109" s="139">
        <v>0.5</v>
      </c>
      <c r="F109" s="107">
        <f t="shared" si="146"/>
        <v>125</v>
      </c>
      <c r="G109" s="108">
        <f t="shared" si="147"/>
        <v>146.25</v>
      </c>
      <c r="H109" s="325"/>
      <c r="I109" s="255">
        <f t="shared" si="109"/>
        <v>0</v>
      </c>
      <c r="J109" s="255">
        <f t="shared" si="110"/>
        <v>0</v>
      </c>
      <c r="K109" s="326">
        <f t="shared" si="103"/>
        <v>0</v>
      </c>
      <c r="L109" s="197">
        <f t="shared" si="104"/>
        <v>250</v>
      </c>
      <c r="M109" s="113">
        <f t="shared" si="105"/>
        <v>1</v>
      </c>
      <c r="N109" s="114">
        <f t="shared" si="119"/>
        <v>0</v>
      </c>
      <c r="O109" s="198">
        <f t="shared" si="111"/>
        <v>125</v>
      </c>
      <c r="P109" s="82"/>
      <c r="Q109" s="75"/>
      <c r="R109" s="76">
        <f t="shared" si="120"/>
        <v>0</v>
      </c>
      <c r="S109" s="74"/>
      <c r="T109" s="75"/>
      <c r="U109" s="76">
        <f t="shared" si="121"/>
        <v>0</v>
      </c>
      <c r="V109" s="74"/>
      <c r="W109" s="83"/>
      <c r="X109" s="76">
        <f t="shared" si="122"/>
        <v>0</v>
      </c>
      <c r="Y109" s="74"/>
      <c r="Z109" s="75"/>
      <c r="AA109" s="76">
        <f t="shared" si="123"/>
        <v>0</v>
      </c>
      <c r="AB109" s="74"/>
      <c r="AC109" s="75"/>
      <c r="AD109" s="76">
        <f t="shared" si="124"/>
        <v>0</v>
      </c>
      <c r="AE109" s="74"/>
      <c r="AF109" s="75"/>
      <c r="AG109" s="61">
        <f t="shared" si="125"/>
        <v>0</v>
      </c>
      <c r="AH109" s="61"/>
      <c r="AI109" s="75"/>
      <c r="AJ109" s="76">
        <f t="shared" si="126"/>
        <v>0</v>
      </c>
      <c r="AK109" s="74"/>
      <c r="AL109" s="75"/>
      <c r="AM109" s="76">
        <f t="shared" si="127"/>
        <v>0</v>
      </c>
      <c r="AN109" s="74"/>
      <c r="AO109" s="75"/>
      <c r="AP109" s="76">
        <f t="shared" si="128"/>
        <v>0</v>
      </c>
      <c r="AQ109" s="74"/>
      <c r="AR109" s="75"/>
      <c r="AS109" s="76">
        <f t="shared" si="129"/>
        <v>0</v>
      </c>
      <c r="AT109" s="74"/>
      <c r="AU109" s="75"/>
      <c r="AV109" s="76">
        <f t="shared" si="130"/>
        <v>0</v>
      </c>
      <c r="AW109" s="74"/>
      <c r="AX109" s="75"/>
      <c r="AY109" s="61">
        <f t="shared" si="131"/>
        <v>0</v>
      </c>
    </row>
    <row r="110" spans="1:51" ht="30" customHeight="1">
      <c r="A110" s="199" t="s">
        <v>317</v>
      </c>
      <c r="B110" s="235" t="s">
        <v>62</v>
      </c>
      <c r="C110" s="19" t="s">
        <v>17</v>
      </c>
      <c r="D110" s="106">
        <v>250</v>
      </c>
      <c r="E110" s="139">
        <v>0.5</v>
      </c>
      <c r="F110" s="107">
        <f t="shared" si="146"/>
        <v>125</v>
      </c>
      <c r="G110" s="108">
        <f t="shared" si="147"/>
        <v>146.25</v>
      </c>
      <c r="H110" s="325"/>
      <c r="I110" s="255">
        <f t="shared" si="109"/>
        <v>0</v>
      </c>
      <c r="J110" s="255">
        <f t="shared" si="110"/>
        <v>0</v>
      </c>
      <c r="K110" s="326">
        <f t="shared" si="103"/>
        <v>0</v>
      </c>
      <c r="L110" s="197">
        <f t="shared" si="104"/>
        <v>250</v>
      </c>
      <c r="M110" s="113">
        <f t="shared" si="105"/>
        <v>1</v>
      </c>
      <c r="N110" s="114">
        <f t="shared" si="119"/>
        <v>0</v>
      </c>
      <c r="O110" s="198">
        <f t="shared" si="111"/>
        <v>125</v>
      </c>
      <c r="P110" s="82"/>
      <c r="Q110" s="75"/>
      <c r="R110" s="76">
        <f t="shared" si="120"/>
        <v>0</v>
      </c>
      <c r="S110" s="74"/>
      <c r="T110" s="75"/>
      <c r="U110" s="76">
        <f t="shared" si="121"/>
        <v>0</v>
      </c>
      <c r="V110" s="74"/>
      <c r="W110" s="83"/>
      <c r="X110" s="76">
        <f t="shared" si="122"/>
        <v>0</v>
      </c>
      <c r="Y110" s="74"/>
      <c r="Z110" s="75"/>
      <c r="AA110" s="76">
        <f t="shared" si="123"/>
        <v>0</v>
      </c>
      <c r="AB110" s="74"/>
      <c r="AC110" s="75"/>
      <c r="AD110" s="76">
        <f t="shared" si="124"/>
        <v>0</v>
      </c>
      <c r="AE110" s="74"/>
      <c r="AF110" s="75"/>
      <c r="AG110" s="61">
        <f t="shared" si="125"/>
        <v>0</v>
      </c>
      <c r="AH110" s="61"/>
      <c r="AI110" s="75"/>
      <c r="AJ110" s="76">
        <f t="shared" si="126"/>
        <v>0</v>
      </c>
      <c r="AK110" s="74"/>
      <c r="AL110" s="75"/>
      <c r="AM110" s="76">
        <f t="shared" si="127"/>
        <v>0</v>
      </c>
      <c r="AN110" s="74"/>
      <c r="AO110" s="75"/>
      <c r="AP110" s="76">
        <f t="shared" si="128"/>
        <v>0</v>
      </c>
      <c r="AQ110" s="74"/>
      <c r="AR110" s="75"/>
      <c r="AS110" s="76">
        <f t="shared" si="129"/>
        <v>0</v>
      </c>
      <c r="AT110" s="74"/>
      <c r="AU110" s="75"/>
      <c r="AV110" s="76">
        <f t="shared" si="130"/>
        <v>0</v>
      </c>
      <c r="AW110" s="74"/>
      <c r="AX110" s="75"/>
      <c r="AY110" s="61">
        <f t="shared" si="131"/>
        <v>0</v>
      </c>
    </row>
    <row r="111" spans="1:51" ht="30" customHeight="1">
      <c r="A111" s="199" t="s">
        <v>318</v>
      </c>
      <c r="B111" s="235" t="s">
        <v>63</v>
      </c>
      <c r="C111" s="19" t="s">
        <v>17</v>
      </c>
      <c r="D111" s="106">
        <v>250</v>
      </c>
      <c r="E111" s="139">
        <v>0.5</v>
      </c>
      <c r="F111" s="107">
        <f t="shared" si="146"/>
        <v>125</v>
      </c>
      <c r="G111" s="108">
        <f t="shared" si="147"/>
        <v>146.25</v>
      </c>
      <c r="H111" s="325"/>
      <c r="I111" s="255">
        <f t="shared" si="109"/>
        <v>0</v>
      </c>
      <c r="J111" s="255">
        <f t="shared" si="110"/>
        <v>0</v>
      </c>
      <c r="K111" s="326">
        <f t="shared" si="103"/>
        <v>0</v>
      </c>
      <c r="L111" s="197">
        <f t="shared" si="104"/>
        <v>250</v>
      </c>
      <c r="M111" s="113">
        <f t="shared" si="105"/>
        <v>1</v>
      </c>
      <c r="N111" s="114">
        <f t="shared" si="119"/>
        <v>0</v>
      </c>
      <c r="O111" s="198">
        <f t="shared" si="111"/>
        <v>125</v>
      </c>
      <c r="P111" s="82"/>
      <c r="Q111" s="75"/>
      <c r="R111" s="76">
        <f t="shared" si="120"/>
        <v>0</v>
      </c>
      <c r="S111" s="74"/>
      <c r="T111" s="75"/>
      <c r="U111" s="76">
        <f t="shared" si="121"/>
        <v>0</v>
      </c>
      <c r="V111" s="74"/>
      <c r="W111" s="83"/>
      <c r="X111" s="76">
        <f t="shared" si="122"/>
        <v>0</v>
      </c>
      <c r="Y111" s="74"/>
      <c r="Z111" s="75"/>
      <c r="AA111" s="76">
        <f t="shared" si="123"/>
        <v>0</v>
      </c>
      <c r="AB111" s="74"/>
      <c r="AC111" s="75"/>
      <c r="AD111" s="76">
        <f t="shared" si="124"/>
        <v>0</v>
      </c>
      <c r="AE111" s="74"/>
      <c r="AF111" s="75"/>
      <c r="AG111" s="61">
        <f t="shared" si="125"/>
        <v>0</v>
      </c>
      <c r="AH111" s="61"/>
      <c r="AI111" s="75"/>
      <c r="AJ111" s="76">
        <f t="shared" si="126"/>
        <v>0</v>
      </c>
      <c r="AK111" s="74"/>
      <c r="AL111" s="75"/>
      <c r="AM111" s="76">
        <f t="shared" si="127"/>
        <v>0</v>
      </c>
      <c r="AN111" s="74"/>
      <c r="AO111" s="75"/>
      <c r="AP111" s="76">
        <f t="shared" si="128"/>
        <v>0</v>
      </c>
      <c r="AQ111" s="74"/>
      <c r="AR111" s="75"/>
      <c r="AS111" s="76">
        <f t="shared" si="129"/>
        <v>0</v>
      </c>
      <c r="AT111" s="74"/>
      <c r="AU111" s="75"/>
      <c r="AV111" s="76">
        <f t="shared" si="130"/>
        <v>0</v>
      </c>
      <c r="AW111" s="74"/>
      <c r="AX111" s="75"/>
      <c r="AY111" s="61">
        <f t="shared" si="131"/>
        <v>0</v>
      </c>
    </row>
    <row r="112" spans="1:51" s="3" customFormat="1" ht="30" customHeight="1">
      <c r="A112" s="292" t="s">
        <v>319</v>
      </c>
      <c r="B112" s="293" t="s">
        <v>84</v>
      </c>
      <c r="C112" s="294"/>
      <c r="D112" s="295"/>
      <c r="E112" s="295"/>
      <c r="F112" s="297">
        <f>SUM(F113:F124)</f>
        <v>2100</v>
      </c>
      <c r="G112" s="298">
        <f t="shared" ref="G112" si="148">+F112*1.17</f>
        <v>2457</v>
      </c>
      <c r="H112" s="322"/>
      <c r="I112" s="323">
        <f t="shared" ref="I112" si="149">+P112+S112+V112+Y112+AB112+AE112</f>
        <v>0</v>
      </c>
      <c r="J112" s="323">
        <f t="shared" ref="J112" si="150">+AH112+AK112+AN112+AQ112+AT112+AW112</f>
        <v>0</v>
      </c>
      <c r="K112" s="324">
        <f t="shared" si="103"/>
        <v>0</v>
      </c>
      <c r="L112" s="91">
        <f t="shared" si="104"/>
        <v>0</v>
      </c>
      <c r="M112" s="267" t="e">
        <f t="shared" si="105"/>
        <v>#DIV/0!</v>
      </c>
      <c r="N112" s="268">
        <f t="shared" si="119"/>
        <v>0</v>
      </c>
      <c r="O112" s="269">
        <f t="shared" ref="O112" si="151">+F112-(R112+U112+X112+AA112+AD112+AG112+AJ112+AM112+AP112+AS112+AV112+AY112)</f>
        <v>2100</v>
      </c>
      <c r="P112" s="97"/>
      <c r="Q112" s="98"/>
      <c r="R112" s="99">
        <f t="shared" si="120"/>
        <v>0</v>
      </c>
      <c r="S112" s="100"/>
      <c r="T112" s="98"/>
      <c r="U112" s="99">
        <f t="shared" si="121"/>
        <v>0</v>
      </c>
      <c r="V112" s="100"/>
      <c r="W112" s="101"/>
      <c r="X112" s="99">
        <f t="shared" si="122"/>
        <v>0</v>
      </c>
      <c r="Y112" s="100"/>
      <c r="Z112" s="98"/>
      <c r="AA112" s="99">
        <f t="shared" si="123"/>
        <v>0</v>
      </c>
      <c r="AB112" s="100"/>
      <c r="AC112" s="98"/>
      <c r="AD112" s="99">
        <f t="shared" si="124"/>
        <v>0</v>
      </c>
      <c r="AE112" s="100"/>
      <c r="AF112" s="98"/>
      <c r="AG112" s="93">
        <f t="shared" si="125"/>
        <v>0</v>
      </c>
      <c r="AH112" s="93"/>
      <c r="AI112" s="98"/>
      <c r="AJ112" s="99">
        <f t="shared" si="126"/>
        <v>0</v>
      </c>
      <c r="AK112" s="100"/>
      <c r="AL112" s="98"/>
      <c r="AM112" s="99">
        <f t="shared" si="127"/>
        <v>0</v>
      </c>
      <c r="AN112" s="100"/>
      <c r="AO112" s="98"/>
      <c r="AP112" s="99">
        <f t="shared" si="128"/>
        <v>0</v>
      </c>
      <c r="AQ112" s="100"/>
      <c r="AR112" s="98"/>
      <c r="AS112" s="99">
        <f t="shared" si="129"/>
        <v>0</v>
      </c>
      <c r="AT112" s="100"/>
      <c r="AU112" s="98"/>
      <c r="AV112" s="99">
        <f t="shared" si="130"/>
        <v>0</v>
      </c>
      <c r="AW112" s="100"/>
      <c r="AX112" s="98"/>
      <c r="AY112" s="93">
        <f t="shared" si="131"/>
        <v>0</v>
      </c>
    </row>
    <row r="113" spans="1:51" ht="30" customHeight="1">
      <c r="A113" s="199" t="s">
        <v>320</v>
      </c>
      <c r="B113" s="235" t="s">
        <v>52</v>
      </c>
      <c r="C113" s="19" t="s">
        <v>17</v>
      </c>
      <c r="D113" s="106">
        <v>350</v>
      </c>
      <c r="E113" s="139">
        <v>0.5</v>
      </c>
      <c r="F113" s="107">
        <f t="shared" ref="F113:F116" si="152">D113*E113</f>
        <v>175</v>
      </c>
      <c r="G113" s="108">
        <f t="shared" ref="G113:G115" si="153">F113*1.17</f>
        <v>204.75</v>
      </c>
      <c r="H113" s="325"/>
      <c r="I113" s="255">
        <f t="shared" si="109"/>
        <v>0</v>
      </c>
      <c r="J113" s="255">
        <f t="shared" si="110"/>
        <v>0</v>
      </c>
      <c r="K113" s="326">
        <f t="shared" si="103"/>
        <v>0</v>
      </c>
      <c r="L113" s="197">
        <f t="shared" si="104"/>
        <v>350</v>
      </c>
      <c r="M113" s="113">
        <f t="shared" si="105"/>
        <v>1</v>
      </c>
      <c r="N113" s="114">
        <f t="shared" si="119"/>
        <v>0</v>
      </c>
      <c r="O113" s="198">
        <f t="shared" si="111"/>
        <v>175</v>
      </c>
      <c r="P113" s="82"/>
      <c r="Q113" s="75"/>
      <c r="R113" s="76">
        <f t="shared" si="120"/>
        <v>0</v>
      </c>
      <c r="S113" s="74"/>
      <c r="T113" s="75"/>
      <c r="U113" s="76">
        <f t="shared" si="121"/>
        <v>0</v>
      </c>
      <c r="V113" s="74"/>
      <c r="W113" s="83"/>
      <c r="X113" s="76">
        <f t="shared" si="122"/>
        <v>0</v>
      </c>
      <c r="Y113" s="74"/>
      <c r="Z113" s="75"/>
      <c r="AA113" s="76">
        <f t="shared" si="123"/>
        <v>0</v>
      </c>
      <c r="AB113" s="74"/>
      <c r="AC113" s="75"/>
      <c r="AD113" s="76">
        <f t="shared" si="124"/>
        <v>0</v>
      </c>
      <c r="AE113" s="74"/>
      <c r="AF113" s="75"/>
      <c r="AG113" s="61">
        <f t="shared" si="125"/>
        <v>0</v>
      </c>
      <c r="AH113" s="61"/>
      <c r="AI113" s="75"/>
      <c r="AJ113" s="76">
        <f t="shared" si="126"/>
        <v>0</v>
      </c>
      <c r="AK113" s="74"/>
      <c r="AL113" s="75"/>
      <c r="AM113" s="76">
        <f t="shared" si="127"/>
        <v>0</v>
      </c>
      <c r="AN113" s="74"/>
      <c r="AO113" s="75"/>
      <c r="AP113" s="76">
        <f t="shared" si="128"/>
        <v>0</v>
      </c>
      <c r="AQ113" s="74"/>
      <c r="AR113" s="75"/>
      <c r="AS113" s="76">
        <f t="shared" si="129"/>
        <v>0</v>
      </c>
      <c r="AT113" s="74"/>
      <c r="AU113" s="75"/>
      <c r="AV113" s="76">
        <f t="shared" si="130"/>
        <v>0</v>
      </c>
      <c r="AW113" s="74"/>
      <c r="AX113" s="75"/>
      <c r="AY113" s="61">
        <f t="shared" si="131"/>
        <v>0</v>
      </c>
    </row>
    <row r="114" spans="1:51" ht="30" customHeight="1">
      <c r="A114" s="199" t="s">
        <v>321</v>
      </c>
      <c r="B114" s="235" t="s">
        <v>53</v>
      </c>
      <c r="C114" s="19" t="s">
        <v>17</v>
      </c>
      <c r="D114" s="106">
        <v>350</v>
      </c>
      <c r="E114" s="139">
        <v>0.5</v>
      </c>
      <c r="F114" s="107">
        <f t="shared" si="152"/>
        <v>175</v>
      </c>
      <c r="G114" s="108">
        <f t="shared" si="153"/>
        <v>204.75</v>
      </c>
      <c r="H114" s="325"/>
      <c r="I114" s="255">
        <f t="shared" si="109"/>
        <v>0</v>
      </c>
      <c r="J114" s="255">
        <f t="shared" si="110"/>
        <v>0</v>
      </c>
      <c r="K114" s="326">
        <f t="shared" si="103"/>
        <v>0</v>
      </c>
      <c r="L114" s="197">
        <f t="shared" si="104"/>
        <v>350</v>
      </c>
      <c r="M114" s="113">
        <f t="shared" si="105"/>
        <v>1</v>
      </c>
      <c r="N114" s="114">
        <f t="shared" si="119"/>
        <v>0</v>
      </c>
      <c r="O114" s="198">
        <f t="shared" si="111"/>
        <v>175</v>
      </c>
      <c r="P114" s="82"/>
      <c r="Q114" s="75"/>
      <c r="R114" s="76">
        <f t="shared" si="120"/>
        <v>0</v>
      </c>
      <c r="S114" s="74"/>
      <c r="T114" s="75"/>
      <c r="U114" s="76">
        <f t="shared" si="121"/>
        <v>0</v>
      </c>
      <c r="V114" s="74"/>
      <c r="W114" s="83"/>
      <c r="X114" s="76">
        <f t="shared" si="122"/>
        <v>0</v>
      </c>
      <c r="Y114" s="74"/>
      <c r="Z114" s="75"/>
      <c r="AA114" s="76">
        <f t="shared" si="123"/>
        <v>0</v>
      </c>
      <c r="AB114" s="74"/>
      <c r="AC114" s="75"/>
      <c r="AD114" s="76">
        <f t="shared" si="124"/>
        <v>0</v>
      </c>
      <c r="AE114" s="74"/>
      <c r="AF114" s="75"/>
      <c r="AG114" s="61">
        <f t="shared" si="125"/>
        <v>0</v>
      </c>
      <c r="AH114" s="61"/>
      <c r="AI114" s="75"/>
      <c r="AJ114" s="76">
        <f t="shared" si="126"/>
        <v>0</v>
      </c>
      <c r="AK114" s="74"/>
      <c r="AL114" s="75"/>
      <c r="AM114" s="76">
        <f t="shared" si="127"/>
        <v>0</v>
      </c>
      <c r="AN114" s="74"/>
      <c r="AO114" s="75"/>
      <c r="AP114" s="76">
        <f t="shared" si="128"/>
        <v>0</v>
      </c>
      <c r="AQ114" s="74"/>
      <c r="AR114" s="75"/>
      <c r="AS114" s="76">
        <f t="shared" si="129"/>
        <v>0</v>
      </c>
      <c r="AT114" s="74"/>
      <c r="AU114" s="75"/>
      <c r="AV114" s="76">
        <f t="shared" si="130"/>
        <v>0</v>
      </c>
      <c r="AW114" s="74"/>
      <c r="AX114" s="75"/>
      <c r="AY114" s="61">
        <f t="shared" si="131"/>
        <v>0</v>
      </c>
    </row>
    <row r="115" spans="1:51" ht="30" customHeight="1">
      <c r="A115" s="327" t="s">
        <v>322</v>
      </c>
      <c r="B115" s="235" t="s">
        <v>54</v>
      </c>
      <c r="C115" s="19" t="s">
        <v>17</v>
      </c>
      <c r="D115" s="106">
        <v>350</v>
      </c>
      <c r="E115" s="139">
        <v>0.5</v>
      </c>
      <c r="F115" s="107">
        <f t="shared" si="152"/>
        <v>175</v>
      </c>
      <c r="G115" s="108">
        <f t="shared" si="153"/>
        <v>204.75</v>
      </c>
      <c r="H115" s="325"/>
      <c r="I115" s="255">
        <f t="shared" si="109"/>
        <v>0</v>
      </c>
      <c r="J115" s="255">
        <f t="shared" si="110"/>
        <v>0</v>
      </c>
      <c r="K115" s="326">
        <f t="shared" si="103"/>
        <v>0</v>
      </c>
      <c r="L115" s="197">
        <f t="shared" si="104"/>
        <v>350</v>
      </c>
      <c r="M115" s="113">
        <f t="shared" si="105"/>
        <v>1</v>
      </c>
      <c r="N115" s="114">
        <f t="shared" si="119"/>
        <v>0</v>
      </c>
      <c r="O115" s="198">
        <f t="shared" si="111"/>
        <v>175</v>
      </c>
      <c r="P115" s="82"/>
      <c r="Q115" s="75"/>
      <c r="R115" s="76">
        <f t="shared" si="120"/>
        <v>0</v>
      </c>
      <c r="S115" s="74"/>
      <c r="T115" s="75"/>
      <c r="U115" s="76">
        <f t="shared" si="121"/>
        <v>0</v>
      </c>
      <c r="V115" s="74"/>
      <c r="W115" s="83"/>
      <c r="X115" s="76">
        <f t="shared" si="122"/>
        <v>0</v>
      </c>
      <c r="Y115" s="74"/>
      <c r="Z115" s="75"/>
      <c r="AA115" s="76">
        <f t="shared" si="123"/>
        <v>0</v>
      </c>
      <c r="AB115" s="74"/>
      <c r="AC115" s="75"/>
      <c r="AD115" s="76">
        <f t="shared" si="124"/>
        <v>0</v>
      </c>
      <c r="AE115" s="74"/>
      <c r="AF115" s="75"/>
      <c r="AG115" s="61">
        <f t="shared" si="125"/>
        <v>0</v>
      </c>
      <c r="AH115" s="61"/>
      <c r="AI115" s="75"/>
      <c r="AJ115" s="76">
        <f t="shared" si="126"/>
        <v>0</v>
      </c>
      <c r="AK115" s="74"/>
      <c r="AL115" s="75"/>
      <c r="AM115" s="76">
        <f t="shared" si="127"/>
        <v>0</v>
      </c>
      <c r="AN115" s="74"/>
      <c r="AO115" s="75"/>
      <c r="AP115" s="76">
        <f t="shared" si="128"/>
        <v>0</v>
      </c>
      <c r="AQ115" s="74"/>
      <c r="AR115" s="75"/>
      <c r="AS115" s="76">
        <f t="shared" si="129"/>
        <v>0</v>
      </c>
      <c r="AT115" s="74"/>
      <c r="AU115" s="75"/>
      <c r="AV115" s="76">
        <f t="shared" si="130"/>
        <v>0</v>
      </c>
      <c r="AW115" s="74"/>
      <c r="AX115" s="75"/>
      <c r="AY115" s="61">
        <f t="shared" si="131"/>
        <v>0</v>
      </c>
    </row>
    <row r="116" spans="1:51" ht="30" customHeight="1">
      <c r="A116" s="199" t="s">
        <v>323</v>
      </c>
      <c r="B116" s="235" t="s">
        <v>55</v>
      </c>
      <c r="C116" s="19" t="s">
        <v>17</v>
      </c>
      <c r="D116" s="106">
        <v>350</v>
      </c>
      <c r="E116" s="139">
        <v>0.5</v>
      </c>
      <c r="F116" s="107">
        <f t="shared" si="152"/>
        <v>175</v>
      </c>
      <c r="G116" s="108">
        <f>F116*1.17</f>
        <v>204.75</v>
      </c>
      <c r="H116" s="325"/>
      <c r="I116" s="255">
        <f t="shared" si="109"/>
        <v>0</v>
      </c>
      <c r="J116" s="255">
        <f t="shared" si="110"/>
        <v>0</v>
      </c>
      <c r="K116" s="326">
        <f t="shared" si="103"/>
        <v>0</v>
      </c>
      <c r="L116" s="197">
        <f t="shared" si="104"/>
        <v>350</v>
      </c>
      <c r="M116" s="113">
        <f t="shared" si="105"/>
        <v>1</v>
      </c>
      <c r="N116" s="114">
        <f t="shared" si="119"/>
        <v>0</v>
      </c>
      <c r="O116" s="198">
        <f t="shared" si="111"/>
        <v>175</v>
      </c>
      <c r="P116" s="82"/>
      <c r="Q116" s="75"/>
      <c r="R116" s="76">
        <f t="shared" si="120"/>
        <v>0</v>
      </c>
      <c r="S116" s="74"/>
      <c r="T116" s="75"/>
      <c r="U116" s="76">
        <f t="shared" si="121"/>
        <v>0</v>
      </c>
      <c r="V116" s="74"/>
      <c r="W116" s="83"/>
      <c r="X116" s="76">
        <f t="shared" si="122"/>
        <v>0</v>
      </c>
      <c r="Y116" s="74"/>
      <c r="Z116" s="75"/>
      <c r="AA116" s="76">
        <f t="shared" si="123"/>
        <v>0</v>
      </c>
      <c r="AB116" s="74"/>
      <c r="AC116" s="75"/>
      <c r="AD116" s="76">
        <f t="shared" si="124"/>
        <v>0</v>
      </c>
      <c r="AE116" s="74"/>
      <c r="AF116" s="75"/>
      <c r="AG116" s="61">
        <f t="shared" si="125"/>
        <v>0</v>
      </c>
      <c r="AH116" s="61"/>
      <c r="AI116" s="75"/>
      <c r="AJ116" s="76">
        <f t="shared" si="126"/>
        <v>0</v>
      </c>
      <c r="AK116" s="74"/>
      <c r="AL116" s="75"/>
      <c r="AM116" s="76">
        <f t="shared" si="127"/>
        <v>0</v>
      </c>
      <c r="AN116" s="74"/>
      <c r="AO116" s="75"/>
      <c r="AP116" s="76">
        <f t="shared" si="128"/>
        <v>0</v>
      </c>
      <c r="AQ116" s="74"/>
      <c r="AR116" s="75"/>
      <c r="AS116" s="76">
        <f t="shared" si="129"/>
        <v>0</v>
      </c>
      <c r="AT116" s="74"/>
      <c r="AU116" s="75"/>
      <c r="AV116" s="76">
        <f t="shared" si="130"/>
        <v>0</v>
      </c>
      <c r="AW116" s="74"/>
      <c r="AX116" s="75"/>
      <c r="AY116" s="61">
        <f t="shared" si="131"/>
        <v>0</v>
      </c>
    </row>
    <row r="117" spans="1:51" ht="30" customHeight="1">
      <c r="A117" s="328" t="s">
        <v>324</v>
      </c>
      <c r="B117" s="235" t="s">
        <v>56</v>
      </c>
      <c r="C117" s="19" t="s">
        <v>17</v>
      </c>
      <c r="D117" s="106">
        <v>350</v>
      </c>
      <c r="E117" s="139">
        <v>0.5</v>
      </c>
      <c r="F117" s="107">
        <f>D117*E117</f>
        <v>175</v>
      </c>
      <c r="G117" s="108">
        <f>F117*1.17</f>
        <v>204.75</v>
      </c>
      <c r="H117" s="325"/>
      <c r="I117" s="255">
        <f t="shared" si="109"/>
        <v>0</v>
      </c>
      <c r="J117" s="255">
        <f t="shared" si="110"/>
        <v>0</v>
      </c>
      <c r="K117" s="326">
        <f t="shared" si="103"/>
        <v>0</v>
      </c>
      <c r="L117" s="197">
        <f t="shared" si="104"/>
        <v>350</v>
      </c>
      <c r="M117" s="113">
        <f t="shared" si="105"/>
        <v>1</v>
      </c>
      <c r="N117" s="114">
        <f t="shared" si="119"/>
        <v>0</v>
      </c>
      <c r="O117" s="198">
        <f t="shared" si="111"/>
        <v>175</v>
      </c>
      <c r="P117" s="82"/>
      <c r="Q117" s="75"/>
      <c r="R117" s="76">
        <f t="shared" si="120"/>
        <v>0</v>
      </c>
      <c r="S117" s="74"/>
      <c r="T117" s="75"/>
      <c r="U117" s="76">
        <f t="shared" si="121"/>
        <v>0</v>
      </c>
      <c r="V117" s="74"/>
      <c r="W117" s="83"/>
      <c r="X117" s="76">
        <f t="shared" si="122"/>
        <v>0</v>
      </c>
      <c r="Y117" s="74"/>
      <c r="Z117" s="75"/>
      <c r="AA117" s="76">
        <f t="shared" si="123"/>
        <v>0</v>
      </c>
      <c r="AB117" s="74"/>
      <c r="AC117" s="75"/>
      <c r="AD117" s="76">
        <f t="shared" si="124"/>
        <v>0</v>
      </c>
      <c r="AE117" s="74"/>
      <c r="AF117" s="75"/>
      <c r="AG117" s="61">
        <f t="shared" si="125"/>
        <v>0</v>
      </c>
      <c r="AH117" s="61"/>
      <c r="AI117" s="75"/>
      <c r="AJ117" s="76">
        <f t="shared" si="126"/>
        <v>0</v>
      </c>
      <c r="AK117" s="74"/>
      <c r="AL117" s="75"/>
      <c r="AM117" s="76">
        <f t="shared" si="127"/>
        <v>0</v>
      </c>
      <c r="AN117" s="74"/>
      <c r="AO117" s="75"/>
      <c r="AP117" s="76">
        <f t="shared" si="128"/>
        <v>0</v>
      </c>
      <c r="AQ117" s="74"/>
      <c r="AR117" s="75"/>
      <c r="AS117" s="76">
        <f t="shared" si="129"/>
        <v>0</v>
      </c>
      <c r="AT117" s="74"/>
      <c r="AU117" s="75"/>
      <c r="AV117" s="76">
        <f t="shared" si="130"/>
        <v>0</v>
      </c>
      <c r="AW117" s="74"/>
      <c r="AX117" s="75"/>
      <c r="AY117" s="61">
        <f t="shared" si="131"/>
        <v>0</v>
      </c>
    </row>
    <row r="118" spans="1:51" ht="30" customHeight="1">
      <c r="A118" s="199" t="s">
        <v>325</v>
      </c>
      <c r="B118" s="235" t="s">
        <v>57</v>
      </c>
      <c r="C118" s="19" t="s">
        <v>17</v>
      </c>
      <c r="D118" s="106">
        <v>350</v>
      </c>
      <c r="E118" s="139">
        <v>0.5</v>
      </c>
      <c r="F118" s="107">
        <f t="shared" ref="F118:F124" si="154">D118*E118</f>
        <v>175</v>
      </c>
      <c r="G118" s="108">
        <f t="shared" ref="G118:G124" si="155">F118*1.17</f>
        <v>204.75</v>
      </c>
      <c r="H118" s="325"/>
      <c r="I118" s="255">
        <f t="shared" si="109"/>
        <v>0</v>
      </c>
      <c r="J118" s="255">
        <f t="shared" si="110"/>
        <v>0</v>
      </c>
      <c r="K118" s="326">
        <f t="shared" si="103"/>
        <v>0</v>
      </c>
      <c r="L118" s="197">
        <f t="shared" si="104"/>
        <v>350</v>
      </c>
      <c r="M118" s="113">
        <f t="shared" si="105"/>
        <v>1</v>
      </c>
      <c r="N118" s="114">
        <f t="shared" si="119"/>
        <v>0</v>
      </c>
      <c r="O118" s="198">
        <f t="shared" si="111"/>
        <v>175</v>
      </c>
      <c r="P118" s="82"/>
      <c r="Q118" s="75"/>
      <c r="R118" s="76">
        <f t="shared" si="120"/>
        <v>0</v>
      </c>
      <c r="S118" s="74"/>
      <c r="T118" s="75"/>
      <c r="U118" s="76">
        <f t="shared" si="121"/>
        <v>0</v>
      </c>
      <c r="V118" s="74"/>
      <c r="W118" s="83"/>
      <c r="X118" s="76">
        <f t="shared" si="122"/>
        <v>0</v>
      </c>
      <c r="Y118" s="74"/>
      <c r="Z118" s="75"/>
      <c r="AA118" s="76">
        <f t="shared" si="123"/>
        <v>0</v>
      </c>
      <c r="AB118" s="74"/>
      <c r="AC118" s="75"/>
      <c r="AD118" s="76">
        <f t="shared" si="124"/>
        <v>0</v>
      </c>
      <c r="AE118" s="74"/>
      <c r="AF118" s="75"/>
      <c r="AG118" s="61">
        <f t="shared" si="125"/>
        <v>0</v>
      </c>
      <c r="AH118" s="61"/>
      <c r="AI118" s="75"/>
      <c r="AJ118" s="76">
        <f t="shared" si="126"/>
        <v>0</v>
      </c>
      <c r="AK118" s="74"/>
      <c r="AL118" s="75"/>
      <c r="AM118" s="76">
        <f t="shared" si="127"/>
        <v>0</v>
      </c>
      <c r="AN118" s="74"/>
      <c r="AO118" s="75"/>
      <c r="AP118" s="76">
        <f t="shared" si="128"/>
        <v>0</v>
      </c>
      <c r="AQ118" s="74"/>
      <c r="AR118" s="75"/>
      <c r="AS118" s="76">
        <f t="shared" si="129"/>
        <v>0</v>
      </c>
      <c r="AT118" s="74"/>
      <c r="AU118" s="75"/>
      <c r="AV118" s="76">
        <f t="shared" si="130"/>
        <v>0</v>
      </c>
      <c r="AW118" s="74"/>
      <c r="AX118" s="75"/>
      <c r="AY118" s="61">
        <f t="shared" si="131"/>
        <v>0</v>
      </c>
    </row>
    <row r="119" spans="1:51" ht="30" customHeight="1">
      <c r="A119" s="199" t="s">
        <v>326</v>
      </c>
      <c r="B119" s="235" t="s">
        <v>58</v>
      </c>
      <c r="C119" s="19" t="s">
        <v>17</v>
      </c>
      <c r="D119" s="106">
        <v>350</v>
      </c>
      <c r="E119" s="139">
        <v>0.5</v>
      </c>
      <c r="F119" s="107">
        <f t="shared" si="154"/>
        <v>175</v>
      </c>
      <c r="G119" s="108">
        <f t="shared" si="155"/>
        <v>204.75</v>
      </c>
      <c r="H119" s="325"/>
      <c r="I119" s="255">
        <f t="shared" si="109"/>
        <v>0</v>
      </c>
      <c r="J119" s="255">
        <f t="shared" si="110"/>
        <v>0</v>
      </c>
      <c r="K119" s="326">
        <f t="shared" si="103"/>
        <v>0</v>
      </c>
      <c r="L119" s="197">
        <f t="shared" si="104"/>
        <v>350</v>
      </c>
      <c r="M119" s="113">
        <f t="shared" si="105"/>
        <v>1</v>
      </c>
      <c r="N119" s="114">
        <f t="shared" si="119"/>
        <v>0</v>
      </c>
      <c r="O119" s="198">
        <f t="shared" si="111"/>
        <v>175</v>
      </c>
      <c r="P119" s="82"/>
      <c r="Q119" s="75"/>
      <c r="R119" s="76">
        <f t="shared" si="120"/>
        <v>0</v>
      </c>
      <c r="S119" s="74"/>
      <c r="T119" s="75"/>
      <c r="U119" s="76">
        <f t="shared" si="121"/>
        <v>0</v>
      </c>
      <c r="V119" s="74"/>
      <c r="W119" s="83"/>
      <c r="X119" s="76">
        <f t="shared" si="122"/>
        <v>0</v>
      </c>
      <c r="Y119" s="74"/>
      <c r="Z119" s="75"/>
      <c r="AA119" s="76">
        <f t="shared" si="123"/>
        <v>0</v>
      </c>
      <c r="AB119" s="74"/>
      <c r="AC119" s="75"/>
      <c r="AD119" s="76">
        <f t="shared" si="124"/>
        <v>0</v>
      </c>
      <c r="AE119" s="74"/>
      <c r="AF119" s="75"/>
      <c r="AG119" s="61">
        <f t="shared" si="125"/>
        <v>0</v>
      </c>
      <c r="AH119" s="61"/>
      <c r="AI119" s="75"/>
      <c r="AJ119" s="76">
        <f t="shared" si="126"/>
        <v>0</v>
      </c>
      <c r="AK119" s="74"/>
      <c r="AL119" s="75"/>
      <c r="AM119" s="76">
        <f t="shared" si="127"/>
        <v>0</v>
      </c>
      <c r="AN119" s="74"/>
      <c r="AO119" s="75"/>
      <c r="AP119" s="76">
        <f t="shared" si="128"/>
        <v>0</v>
      </c>
      <c r="AQ119" s="74"/>
      <c r="AR119" s="75"/>
      <c r="AS119" s="76">
        <f t="shared" si="129"/>
        <v>0</v>
      </c>
      <c r="AT119" s="74"/>
      <c r="AU119" s="75"/>
      <c r="AV119" s="76">
        <f t="shared" si="130"/>
        <v>0</v>
      </c>
      <c r="AW119" s="74"/>
      <c r="AX119" s="75"/>
      <c r="AY119" s="61">
        <f t="shared" si="131"/>
        <v>0</v>
      </c>
    </row>
    <row r="120" spans="1:51" ht="30" customHeight="1">
      <c r="A120" s="328" t="s">
        <v>327</v>
      </c>
      <c r="B120" s="235" t="s">
        <v>59</v>
      </c>
      <c r="C120" s="19" t="s">
        <v>17</v>
      </c>
      <c r="D120" s="106">
        <v>350</v>
      </c>
      <c r="E120" s="139">
        <v>0.5</v>
      </c>
      <c r="F120" s="107">
        <f t="shared" si="154"/>
        <v>175</v>
      </c>
      <c r="G120" s="108">
        <f t="shared" si="155"/>
        <v>204.75</v>
      </c>
      <c r="H120" s="325"/>
      <c r="I120" s="255">
        <f t="shared" si="109"/>
        <v>0</v>
      </c>
      <c r="J120" s="255">
        <f t="shared" si="110"/>
        <v>0</v>
      </c>
      <c r="K120" s="326">
        <f t="shared" si="103"/>
        <v>0</v>
      </c>
      <c r="L120" s="197">
        <f t="shared" si="104"/>
        <v>350</v>
      </c>
      <c r="M120" s="113">
        <f t="shared" si="105"/>
        <v>1</v>
      </c>
      <c r="N120" s="114">
        <f t="shared" si="119"/>
        <v>0</v>
      </c>
      <c r="O120" s="198">
        <f t="shared" si="111"/>
        <v>175</v>
      </c>
      <c r="P120" s="82"/>
      <c r="Q120" s="75"/>
      <c r="R120" s="76">
        <f t="shared" si="120"/>
        <v>0</v>
      </c>
      <c r="S120" s="74"/>
      <c r="T120" s="75"/>
      <c r="U120" s="76">
        <f t="shared" si="121"/>
        <v>0</v>
      </c>
      <c r="V120" s="74"/>
      <c r="W120" s="83"/>
      <c r="X120" s="76">
        <f t="shared" si="122"/>
        <v>0</v>
      </c>
      <c r="Y120" s="74"/>
      <c r="Z120" s="75"/>
      <c r="AA120" s="76">
        <f t="shared" si="123"/>
        <v>0</v>
      </c>
      <c r="AB120" s="74"/>
      <c r="AC120" s="75"/>
      <c r="AD120" s="76">
        <f t="shared" si="124"/>
        <v>0</v>
      </c>
      <c r="AE120" s="74"/>
      <c r="AF120" s="75"/>
      <c r="AG120" s="61">
        <f t="shared" si="125"/>
        <v>0</v>
      </c>
      <c r="AH120" s="61"/>
      <c r="AI120" s="75"/>
      <c r="AJ120" s="76">
        <f t="shared" si="126"/>
        <v>0</v>
      </c>
      <c r="AK120" s="74"/>
      <c r="AL120" s="75"/>
      <c r="AM120" s="76">
        <f t="shared" si="127"/>
        <v>0</v>
      </c>
      <c r="AN120" s="74"/>
      <c r="AO120" s="75"/>
      <c r="AP120" s="76">
        <f t="shared" si="128"/>
        <v>0</v>
      </c>
      <c r="AQ120" s="74"/>
      <c r="AR120" s="75"/>
      <c r="AS120" s="76">
        <f t="shared" si="129"/>
        <v>0</v>
      </c>
      <c r="AT120" s="74"/>
      <c r="AU120" s="75"/>
      <c r="AV120" s="76">
        <f t="shared" si="130"/>
        <v>0</v>
      </c>
      <c r="AW120" s="74"/>
      <c r="AX120" s="75"/>
      <c r="AY120" s="61">
        <f t="shared" si="131"/>
        <v>0</v>
      </c>
    </row>
    <row r="121" spans="1:51" ht="30" customHeight="1">
      <c r="A121" s="327" t="s">
        <v>328</v>
      </c>
      <c r="B121" s="235" t="s">
        <v>60</v>
      </c>
      <c r="C121" s="19" t="s">
        <v>17</v>
      </c>
      <c r="D121" s="106">
        <v>350</v>
      </c>
      <c r="E121" s="139">
        <v>0.5</v>
      </c>
      <c r="F121" s="107">
        <f t="shared" si="154"/>
        <v>175</v>
      </c>
      <c r="G121" s="108">
        <f t="shared" si="155"/>
        <v>204.75</v>
      </c>
      <c r="H121" s="325"/>
      <c r="I121" s="255">
        <f t="shared" si="109"/>
        <v>0</v>
      </c>
      <c r="J121" s="255">
        <f t="shared" si="110"/>
        <v>0</v>
      </c>
      <c r="K121" s="326">
        <f t="shared" si="103"/>
        <v>0</v>
      </c>
      <c r="L121" s="197">
        <f t="shared" si="104"/>
        <v>350</v>
      </c>
      <c r="M121" s="113">
        <f t="shared" si="105"/>
        <v>1</v>
      </c>
      <c r="N121" s="114">
        <f t="shared" si="119"/>
        <v>0</v>
      </c>
      <c r="O121" s="198">
        <f t="shared" si="111"/>
        <v>175</v>
      </c>
      <c r="P121" s="82"/>
      <c r="Q121" s="75"/>
      <c r="R121" s="76">
        <f t="shared" si="120"/>
        <v>0</v>
      </c>
      <c r="S121" s="74"/>
      <c r="T121" s="75"/>
      <c r="U121" s="76">
        <f t="shared" si="121"/>
        <v>0</v>
      </c>
      <c r="V121" s="74"/>
      <c r="W121" s="83"/>
      <c r="X121" s="76">
        <f t="shared" si="122"/>
        <v>0</v>
      </c>
      <c r="Y121" s="74"/>
      <c r="Z121" s="75"/>
      <c r="AA121" s="76">
        <f t="shared" si="123"/>
        <v>0</v>
      </c>
      <c r="AB121" s="74"/>
      <c r="AC121" s="75"/>
      <c r="AD121" s="76">
        <f t="shared" si="124"/>
        <v>0</v>
      </c>
      <c r="AE121" s="74"/>
      <c r="AF121" s="75"/>
      <c r="AG121" s="61">
        <f t="shared" si="125"/>
        <v>0</v>
      </c>
      <c r="AH121" s="61"/>
      <c r="AI121" s="75"/>
      <c r="AJ121" s="76">
        <f t="shared" si="126"/>
        <v>0</v>
      </c>
      <c r="AK121" s="74"/>
      <c r="AL121" s="75"/>
      <c r="AM121" s="76">
        <f t="shared" si="127"/>
        <v>0</v>
      </c>
      <c r="AN121" s="74"/>
      <c r="AO121" s="75"/>
      <c r="AP121" s="76">
        <f t="shared" si="128"/>
        <v>0</v>
      </c>
      <c r="AQ121" s="74"/>
      <c r="AR121" s="75"/>
      <c r="AS121" s="76">
        <f t="shared" si="129"/>
        <v>0</v>
      </c>
      <c r="AT121" s="74"/>
      <c r="AU121" s="75"/>
      <c r="AV121" s="76">
        <f t="shared" si="130"/>
        <v>0</v>
      </c>
      <c r="AW121" s="74"/>
      <c r="AX121" s="75"/>
      <c r="AY121" s="61">
        <f t="shared" si="131"/>
        <v>0</v>
      </c>
    </row>
    <row r="122" spans="1:51" ht="30" customHeight="1">
      <c r="A122" s="199" t="s">
        <v>329</v>
      </c>
      <c r="B122" s="235" t="s">
        <v>61</v>
      </c>
      <c r="C122" s="19" t="s">
        <v>17</v>
      </c>
      <c r="D122" s="106">
        <v>350</v>
      </c>
      <c r="E122" s="139">
        <v>0.5</v>
      </c>
      <c r="F122" s="107">
        <f t="shared" si="154"/>
        <v>175</v>
      </c>
      <c r="G122" s="108">
        <f t="shared" si="155"/>
        <v>204.75</v>
      </c>
      <c r="H122" s="325"/>
      <c r="I122" s="255">
        <f t="shared" si="109"/>
        <v>0</v>
      </c>
      <c r="J122" s="255">
        <f t="shared" si="110"/>
        <v>0</v>
      </c>
      <c r="K122" s="326">
        <f t="shared" si="103"/>
        <v>0</v>
      </c>
      <c r="L122" s="197">
        <f t="shared" si="104"/>
        <v>350</v>
      </c>
      <c r="M122" s="113">
        <f t="shared" si="105"/>
        <v>1</v>
      </c>
      <c r="N122" s="114">
        <f t="shared" si="119"/>
        <v>0</v>
      </c>
      <c r="O122" s="198">
        <f t="shared" si="111"/>
        <v>175</v>
      </c>
      <c r="P122" s="82"/>
      <c r="Q122" s="75"/>
      <c r="R122" s="76">
        <f t="shared" si="120"/>
        <v>0</v>
      </c>
      <c r="S122" s="74"/>
      <c r="T122" s="75"/>
      <c r="U122" s="76">
        <f t="shared" si="121"/>
        <v>0</v>
      </c>
      <c r="V122" s="74"/>
      <c r="W122" s="83"/>
      <c r="X122" s="76">
        <f t="shared" si="122"/>
        <v>0</v>
      </c>
      <c r="Y122" s="74"/>
      <c r="Z122" s="75"/>
      <c r="AA122" s="76">
        <f t="shared" si="123"/>
        <v>0</v>
      </c>
      <c r="AB122" s="74"/>
      <c r="AC122" s="75"/>
      <c r="AD122" s="76">
        <f t="shared" si="124"/>
        <v>0</v>
      </c>
      <c r="AE122" s="74"/>
      <c r="AF122" s="75"/>
      <c r="AG122" s="61">
        <f t="shared" si="125"/>
        <v>0</v>
      </c>
      <c r="AH122" s="61"/>
      <c r="AI122" s="75"/>
      <c r="AJ122" s="76">
        <f t="shared" si="126"/>
        <v>0</v>
      </c>
      <c r="AK122" s="74"/>
      <c r="AL122" s="75"/>
      <c r="AM122" s="76">
        <f t="shared" si="127"/>
        <v>0</v>
      </c>
      <c r="AN122" s="74"/>
      <c r="AO122" s="75"/>
      <c r="AP122" s="76">
        <f t="shared" si="128"/>
        <v>0</v>
      </c>
      <c r="AQ122" s="74"/>
      <c r="AR122" s="75"/>
      <c r="AS122" s="76">
        <f t="shared" si="129"/>
        <v>0</v>
      </c>
      <c r="AT122" s="74"/>
      <c r="AU122" s="75"/>
      <c r="AV122" s="76">
        <f t="shared" si="130"/>
        <v>0</v>
      </c>
      <c r="AW122" s="74"/>
      <c r="AX122" s="75"/>
      <c r="AY122" s="61">
        <f t="shared" si="131"/>
        <v>0</v>
      </c>
    </row>
    <row r="123" spans="1:51" ht="30" customHeight="1">
      <c r="A123" s="199" t="s">
        <v>330</v>
      </c>
      <c r="B123" s="235" t="s">
        <v>62</v>
      </c>
      <c r="C123" s="19" t="s">
        <v>17</v>
      </c>
      <c r="D123" s="106">
        <v>350</v>
      </c>
      <c r="E123" s="139">
        <v>0.5</v>
      </c>
      <c r="F123" s="107">
        <f t="shared" si="154"/>
        <v>175</v>
      </c>
      <c r="G123" s="108">
        <f t="shared" si="155"/>
        <v>204.75</v>
      </c>
      <c r="H123" s="325"/>
      <c r="I123" s="255">
        <f t="shared" ref="I123:I186" si="156">+P123+S123+V123+Y123+AB123+AE123</f>
        <v>0</v>
      </c>
      <c r="J123" s="255">
        <f t="shared" ref="J123:J186" si="157">+AH123+AK123+AN123+AQ123+AT123+AW123</f>
        <v>0</v>
      </c>
      <c r="K123" s="326">
        <f t="shared" ref="K123:K186" si="158">+I123+J123</f>
        <v>0</v>
      </c>
      <c r="L123" s="197">
        <f t="shared" ref="L123:L186" si="159">D123-K123</f>
        <v>350</v>
      </c>
      <c r="M123" s="113">
        <f t="shared" ref="M123:M186" si="160">+L123/D123</f>
        <v>1</v>
      </c>
      <c r="N123" s="114">
        <f t="shared" si="119"/>
        <v>0</v>
      </c>
      <c r="O123" s="198">
        <f t="shared" ref="O123:O186" si="161">+F123-(R123+U123+X123+AA123+AD123+AG123+AJ123+AM123+AP123+AS123+AV123+AY123)</f>
        <v>175</v>
      </c>
      <c r="P123" s="82"/>
      <c r="Q123" s="75"/>
      <c r="R123" s="76">
        <f t="shared" si="120"/>
        <v>0</v>
      </c>
      <c r="S123" s="74"/>
      <c r="T123" s="75"/>
      <c r="U123" s="76">
        <f t="shared" si="121"/>
        <v>0</v>
      </c>
      <c r="V123" s="74"/>
      <c r="W123" s="83"/>
      <c r="X123" s="76">
        <f t="shared" si="122"/>
        <v>0</v>
      </c>
      <c r="Y123" s="74"/>
      <c r="Z123" s="75"/>
      <c r="AA123" s="76">
        <f t="shared" si="123"/>
        <v>0</v>
      </c>
      <c r="AB123" s="74"/>
      <c r="AC123" s="75"/>
      <c r="AD123" s="76">
        <f t="shared" si="124"/>
        <v>0</v>
      </c>
      <c r="AE123" s="74"/>
      <c r="AF123" s="75"/>
      <c r="AG123" s="61">
        <f t="shared" si="125"/>
        <v>0</v>
      </c>
      <c r="AH123" s="61"/>
      <c r="AI123" s="75"/>
      <c r="AJ123" s="76">
        <f t="shared" si="126"/>
        <v>0</v>
      </c>
      <c r="AK123" s="74"/>
      <c r="AL123" s="75"/>
      <c r="AM123" s="76">
        <f t="shared" si="127"/>
        <v>0</v>
      </c>
      <c r="AN123" s="74"/>
      <c r="AO123" s="75"/>
      <c r="AP123" s="76">
        <f t="shared" si="128"/>
        <v>0</v>
      </c>
      <c r="AQ123" s="74"/>
      <c r="AR123" s="75"/>
      <c r="AS123" s="76">
        <f t="shared" si="129"/>
        <v>0</v>
      </c>
      <c r="AT123" s="74"/>
      <c r="AU123" s="75"/>
      <c r="AV123" s="76">
        <f t="shared" si="130"/>
        <v>0</v>
      </c>
      <c r="AW123" s="74"/>
      <c r="AX123" s="75"/>
      <c r="AY123" s="61">
        <f t="shared" si="131"/>
        <v>0</v>
      </c>
    </row>
    <row r="124" spans="1:51" ht="30" customHeight="1">
      <c r="A124" s="199" t="s">
        <v>331</v>
      </c>
      <c r="B124" s="235" t="s">
        <v>63</v>
      </c>
      <c r="C124" s="19" t="s">
        <v>17</v>
      </c>
      <c r="D124" s="106">
        <v>350</v>
      </c>
      <c r="E124" s="139">
        <v>0.5</v>
      </c>
      <c r="F124" s="107">
        <f t="shared" si="154"/>
        <v>175</v>
      </c>
      <c r="G124" s="108">
        <f t="shared" si="155"/>
        <v>204.75</v>
      </c>
      <c r="H124" s="325"/>
      <c r="I124" s="255">
        <f t="shared" si="156"/>
        <v>0</v>
      </c>
      <c r="J124" s="255">
        <f t="shared" si="157"/>
        <v>0</v>
      </c>
      <c r="K124" s="326">
        <f t="shared" si="158"/>
        <v>0</v>
      </c>
      <c r="L124" s="197">
        <f t="shared" si="159"/>
        <v>350</v>
      </c>
      <c r="M124" s="113">
        <f t="shared" si="160"/>
        <v>1</v>
      </c>
      <c r="N124" s="114">
        <f t="shared" si="119"/>
        <v>0</v>
      </c>
      <c r="O124" s="198">
        <f t="shared" si="161"/>
        <v>175</v>
      </c>
      <c r="P124" s="82"/>
      <c r="Q124" s="75"/>
      <c r="R124" s="76">
        <f t="shared" si="120"/>
        <v>0</v>
      </c>
      <c r="S124" s="74"/>
      <c r="T124" s="75"/>
      <c r="U124" s="76">
        <f t="shared" si="121"/>
        <v>0</v>
      </c>
      <c r="V124" s="74"/>
      <c r="W124" s="83"/>
      <c r="X124" s="76">
        <f t="shared" si="122"/>
        <v>0</v>
      </c>
      <c r="Y124" s="74"/>
      <c r="Z124" s="75"/>
      <c r="AA124" s="76">
        <f t="shared" si="123"/>
        <v>0</v>
      </c>
      <c r="AB124" s="74"/>
      <c r="AC124" s="75"/>
      <c r="AD124" s="76">
        <f t="shared" si="124"/>
        <v>0</v>
      </c>
      <c r="AE124" s="74"/>
      <c r="AF124" s="75"/>
      <c r="AG124" s="61">
        <f t="shared" si="125"/>
        <v>0</v>
      </c>
      <c r="AH124" s="61"/>
      <c r="AI124" s="75"/>
      <c r="AJ124" s="76">
        <f t="shared" si="126"/>
        <v>0</v>
      </c>
      <c r="AK124" s="74"/>
      <c r="AL124" s="75"/>
      <c r="AM124" s="76">
        <f t="shared" si="127"/>
        <v>0</v>
      </c>
      <c r="AN124" s="74"/>
      <c r="AO124" s="75"/>
      <c r="AP124" s="76">
        <f t="shared" si="128"/>
        <v>0</v>
      </c>
      <c r="AQ124" s="74"/>
      <c r="AR124" s="75"/>
      <c r="AS124" s="76">
        <f t="shared" si="129"/>
        <v>0</v>
      </c>
      <c r="AT124" s="74"/>
      <c r="AU124" s="75"/>
      <c r="AV124" s="76">
        <f t="shared" si="130"/>
        <v>0</v>
      </c>
      <c r="AW124" s="74"/>
      <c r="AX124" s="75"/>
      <c r="AY124" s="61">
        <f t="shared" si="131"/>
        <v>0</v>
      </c>
    </row>
    <row r="125" spans="1:51" s="3" customFormat="1" ht="30" customHeight="1">
      <c r="A125" s="292" t="s">
        <v>332</v>
      </c>
      <c r="B125" s="293" t="s">
        <v>67</v>
      </c>
      <c r="C125" s="294"/>
      <c r="D125" s="295"/>
      <c r="E125" s="295"/>
      <c r="F125" s="297">
        <f>SUM(F126:F137)</f>
        <v>900</v>
      </c>
      <c r="G125" s="298">
        <f t="shared" ref="G125" si="162">+F125*1.17</f>
        <v>1053</v>
      </c>
      <c r="H125" s="322"/>
      <c r="I125" s="323">
        <f t="shared" ref="I125" si="163">+P125+S125+V125+Y125+AB125+AE125</f>
        <v>0</v>
      </c>
      <c r="J125" s="323">
        <f t="shared" ref="J125" si="164">+AH125+AK125+AN125+AQ125+AT125+AW125</f>
        <v>0</v>
      </c>
      <c r="K125" s="324">
        <f t="shared" si="158"/>
        <v>0</v>
      </c>
      <c r="L125" s="91">
        <f t="shared" si="159"/>
        <v>0</v>
      </c>
      <c r="M125" s="267" t="e">
        <f t="shared" si="160"/>
        <v>#DIV/0!</v>
      </c>
      <c r="N125" s="268">
        <f t="shared" si="119"/>
        <v>0</v>
      </c>
      <c r="O125" s="269">
        <f t="shared" ref="O125" si="165">+F125-(R125+U125+X125+AA125+AD125+AG125+AJ125+AM125+AP125+AS125+AV125+AY125)</f>
        <v>900</v>
      </c>
      <c r="P125" s="97"/>
      <c r="Q125" s="98"/>
      <c r="R125" s="99">
        <f t="shared" si="120"/>
        <v>0</v>
      </c>
      <c r="S125" s="100"/>
      <c r="T125" s="98"/>
      <c r="U125" s="99">
        <f t="shared" si="121"/>
        <v>0</v>
      </c>
      <c r="V125" s="100"/>
      <c r="W125" s="101"/>
      <c r="X125" s="99">
        <f t="shared" si="122"/>
        <v>0</v>
      </c>
      <c r="Y125" s="100"/>
      <c r="Z125" s="98"/>
      <c r="AA125" s="99">
        <f t="shared" si="123"/>
        <v>0</v>
      </c>
      <c r="AB125" s="100"/>
      <c r="AC125" s="98"/>
      <c r="AD125" s="99">
        <f t="shared" si="124"/>
        <v>0</v>
      </c>
      <c r="AE125" s="100"/>
      <c r="AF125" s="98"/>
      <c r="AG125" s="93">
        <f t="shared" si="125"/>
        <v>0</v>
      </c>
      <c r="AH125" s="93"/>
      <c r="AI125" s="98"/>
      <c r="AJ125" s="99">
        <f t="shared" si="126"/>
        <v>0</v>
      </c>
      <c r="AK125" s="100"/>
      <c r="AL125" s="98"/>
      <c r="AM125" s="99">
        <f t="shared" si="127"/>
        <v>0</v>
      </c>
      <c r="AN125" s="100"/>
      <c r="AO125" s="98"/>
      <c r="AP125" s="99">
        <f t="shared" si="128"/>
        <v>0</v>
      </c>
      <c r="AQ125" s="100"/>
      <c r="AR125" s="98"/>
      <c r="AS125" s="99">
        <f t="shared" si="129"/>
        <v>0</v>
      </c>
      <c r="AT125" s="100"/>
      <c r="AU125" s="98"/>
      <c r="AV125" s="99">
        <f t="shared" si="130"/>
        <v>0</v>
      </c>
      <c r="AW125" s="100"/>
      <c r="AX125" s="98"/>
      <c r="AY125" s="93">
        <f t="shared" si="131"/>
        <v>0</v>
      </c>
    </row>
    <row r="126" spans="1:51" ht="30" customHeight="1">
      <c r="A126" s="199" t="s">
        <v>333</v>
      </c>
      <c r="B126" s="235" t="s">
        <v>52</v>
      </c>
      <c r="C126" s="19" t="s">
        <v>17</v>
      </c>
      <c r="D126" s="106">
        <v>150</v>
      </c>
      <c r="E126" s="139">
        <v>0.5</v>
      </c>
      <c r="F126" s="107">
        <f t="shared" ref="F126:F129" si="166">D126*E126</f>
        <v>75</v>
      </c>
      <c r="G126" s="108">
        <f t="shared" ref="G126:G129" si="167">F126*1.17</f>
        <v>87.75</v>
      </c>
      <c r="H126" s="325"/>
      <c r="I126" s="255">
        <f t="shared" si="156"/>
        <v>0</v>
      </c>
      <c r="J126" s="255">
        <f t="shared" si="157"/>
        <v>0</v>
      </c>
      <c r="K126" s="326">
        <f t="shared" si="158"/>
        <v>0</v>
      </c>
      <c r="L126" s="197">
        <f t="shared" si="159"/>
        <v>150</v>
      </c>
      <c r="M126" s="113">
        <f t="shared" si="160"/>
        <v>1</v>
      </c>
      <c r="N126" s="114">
        <f t="shared" si="119"/>
        <v>0</v>
      </c>
      <c r="O126" s="198">
        <f t="shared" si="161"/>
        <v>75</v>
      </c>
      <c r="P126" s="82"/>
      <c r="Q126" s="75"/>
      <c r="R126" s="76">
        <f t="shared" si="120"/>
        <v>0</v>
      </c>
      <c r="S126" s="74"/>
      <c r="T126" s="75"/>
      <c r="U126" s="76">
        <f t="shared" si="121"/>
        <v>0</v>
      </c>
      <c r="V126" s="74"/>
      <c r="W126" s="83"/>
      <c r="X126" s="76">
        <f t="shared" si="122"/>
        <v>0</v>
      </c>
      <c r="Y126" s="74"/>
      <c r="Z126" s="75"/>
      <c r="AA126" s="76">
        <f t="shared" si="123"/>
        <v>0</v>
      </c>
      <c r="AB126" s="74"/>
      <c r="AC126" s="75"/>
      <c r="AD126" s="76">
        <f t="shared" si="124"/>
        <v>0</v>
      </c>
      <c r="AE126" s="74"/>
      <c r="AF126" s="75"/>
      <c r="AG126" s="61">
        <f t="shared" si="125"/>
        <v>0</v>
      </c>
      <c r="AH126" s="61"/>
      <c r="AI126" s="75"/>
      <c r="AJ126" s="76">
        <f t="shared" si="126"/>
        <v>0</v>
      </c>
      <c r="AK126" s="74"/>
      <c r="AL126" s="75"/>
      <c r="AM126" s="76">
        <f t="shared" si="127"/>
        <v>0</v>
      </c>
      <c r="AN126" s="74"/>
      <c r="AO126" s="75"/>
      <c r="AP126" s="76">
        <f t="shared" si="128"/>
        <v>0</v>
      </c>
      <c r="AQ126" s="74"/>
      <c r="AR126" s="75"/>
      <c r="AS126" s="76">
        <f t="shared" si="129"/>
        <v>0</v>
      </c>
      <c r="AT126" s="74"/>
      <c r="AU126" s="75"/>
      <c r="AV126" s="76">
        <f t="shared" si="130"/>
        <v>0</v>
      </c>
      <c r="AW126" s="74"/>
      <c r="AX126" s="75"/>
      <c r="AY126" s="61">
        <f t="shared" si="131"/>
        <v>0</v>
      </c>
    </row>
    <row r="127" spans="1:51" ht="30" customHeight="1">
      <c r="A127" s="199" t="s">
        <v>334</v>
      </c>
      <c r="B127" s="235" t="s">
        <v>53</v>
      </c>
      <c r="C127" s="19" t="s">
        <v>17</v>
      </c>
      <c r="D127" s="106">
        <v>150</v>
      </c>
      <c r="E127" s="139">
        <v>0.5</v>
      </c>
      <c r="F127" s="107">
        <f t="shared" si="166"/>
        <v>75</v>
      </c>
      <c r="G127" s="108">
        <f t="shared" si="167"/>
        <v>87.75</v>
      </c>
      <c r="H127" s="325"/>
      <c r="I127" s="255">
        <f t="shared" si="156"/>
        <v>0</v>
      </c>
      <c r="J127" s="255">
        <f t="shared" si="157"/>
        <v>0</v>
      </c>
      <c r="K127" s="326">
        <f t="shared" si="158"/>
        <v>0</v>
      </c>
      <c r="L127" s="197">
        <f t="shared" si="159"/>
        <v>150</v>
      </c>
      <c r="M127" s="113">
        <f t="shared" si="160"/>
        <v>1</v>
      </c>
      <c r="N127" s="114">
        <f t="shared" si="119"/>
        <v>0</v>
      </c>
      <c r="O127" s="198">
        <f t="shared" si="161"/>
        <v>75</v>
      </c>
      <c r="P127" s="82"/>
      <c r="Q127" s="75"/>
      <c r="R127" s="76">
        <f t="shared" si="120"/>
        <v>0</v>
      </c>
      <c r="S127" s="74"/>
      <c r="T127" s="75"/>
      <c r="U127" s="76">
        <f t="shared" si="121"/>
        <v>0</v>
      </c>
      <c r="V127" s="74"/>
      <c r="W127" s="83"/>
      <c r="X127" s="76">
        <f t="shared" si="122"/>
        <v>0</v>
      </c>
      <c r="Y127" s="74"/>
      <c r="Z127" s="75"/>
      <c r="AA127" s="76">
        <f t="shared" si="123"/>
        <v>0</v>
      </c>
      <c r="AB127" s="74"/>
      <c r="AC127" s="75"/>
      <c r="AD127" s="76">
        <f t="shared" si="124"/>
        <v>0</v>
      </c>
      <c r="AE127" s="74"/>
      <c r="AF127" s="75"/>
      <c r="AG127" s="61">
        <f t="shared" si="125"/>
        <v>0</v>
      </c>
      <c r="AH127" s="61"/>
      <c r="AI127" s="75"/>
      <c r="AJ127" s="76">
        <f t="shared" si="126"/>
        <v>0</v>
      </c>
      <c r="AK127" s="74"/>
      <c r="AL127" s="75"/>
      <c r="AM127" s="76">
        <f t="shared" si="127"/>
        <v>0</v>
      </c>
      <c r="AN127" s="74"/>
      <c r="AO127" s="75"/>
      <c r="AP127" s="76">
        <f t="shared" si="128"/>
        <v>0</v>
      </c>
      <c r="AQ127" s="74"/>
      <c r="AR127" s="75"/>
      <c r="AS127" s="76">
        <f t="shared" si="129"/>
        <v>0</v>
      </c>
      <c r="AT127" s="74"/>
      <c r="AU127" s="75"/>
      <c r="AV127" s="76">
        <f t="shared" si="130"/>
        <v>0</v>
      </c>
      <c r="AW127" s="74"/>
      <c r="AX127" s="75"/>
      <c r="AY127" s="61">
        <f t="shared" si="131"/>
        <v>0</v>
      </c>
    </row>
    <row r="128" spans="1:51" ht="30" customHeight="1">
      <c r="A128" s="199" t="s">
        <v>335</v>
      </c>
      <c r="B128" s="235" t="s">
        <v>54</v>
      </c>
      <c r="C128" s="19" t="s">
        <v>17</v>
      </c>
      <c r="D128" s="106">
        <v>150</v>
      </c>
      <c r="E128" s="139">
        <v>0.5</v>
      </c>
      <c r="F128" s="107">
        <f t="shared" si="166"/>
        <v>75</v>
      </c>
      <c r="G128" s="108">
        <f t="shared" si="167"/>
        <v>87.75</v>
      </c>
      <c r="H128" s="325"/>
      <c r="I128" s="255">
        <f t="shared" si="156"/>
        <v>0</v>
      </c>
      <c r="J128" s="255">
        <f t="shared" si="157"/>
        <v>0</v>
      </c>
      <c r="K128" s="326">
        <f t="shared" si="158"/>
        <v>0</v>
      </c>
      <c r="L128" s="197">
        <f t="shared" si="159"/>
        <v>150</v>
      </c>
      <c r="M128" s="113">
        <f t="shared" si="160"/>
        <v>1</v>
      </c>
      <c r="N128" s="114">
        <f t="shared" si="119"/>
        <v>0</v>
      </c>
      <c r="O128" s="198">
        <f t="shared" si="161"/>
        <v>75</v>
      </c>
      <c r="P128" s="82"/>
      <c r="Q128" s="75"/>
      <c r="R128" s="76">
        <f t="shared" si="120"/>
        <v>0</v>
      </c>
      <c r="S128" s="74"/>
      <c r="T128" s="75"/>
      <c r="U128" s="76">
        <f t="shared" si="121"/>
        <v>0</v>
      </c>
      <c r="V128" s="74"/>
      <c r="W128" s="83"/>
      <c r="X128" s="76">
        <f t="shared" si="122"/>
        <v>0</v>
      </c>
      <c r="Y128" s="74"/>
      <c r="Z128" s="75"/>
      <c r="AA128" s="76">
        <f t="shared" si="123"/>
        <v>0</v>
      </c>
      <c r="AB128" s="74"/>
      <c r="AC128" s="75"/>
      <c r="AD128" s="76">
        <f t="shared" si="124"/>
        <v>0</v>
      </c>
      <c r="AE128" s="74"/>
      <c r="AF128" s="75"/>
      <c r="AG128" s="61">
        <f t="shared" si="125"/>
        <v>0</v>
      </c>
      <c r="AH128" s="61"/>
      <c r="AI128" s="75"/>
      <c r="AJ128" s="76">
        <f t="shared" si="126"/>
        <v>0</v>
      </c>
      <c r="AK128" s="74"/>
      <c r="AL128" s="75"/>
      <c r="AM128" s="76">
        <f t="shared" si="127"/>
        <v>0</v>
      </c>
      <c r="AN128" s="74"/>
      <c r="AO128" s="75"/>
      <c r="AP128" s="76">
        <f t="shared" si="128"/>
        <v>0</v>
      </c>
      <c r="AQ128" s="74"/>
      <c r="AR128" s="75"/>
      <c r="AS128" s="76">
        <f t="shared" si="129"/>
        <v>0</v>
      </c>
      <c r="AT128" s="74"/>
      <c r="AU128" s="75"/>
      <c r="AV128" s="76">
        <f t="shared" si="130"/>
        <v>0</v>
      </c>
      <c r="AW128" s="74"/>
      <c r="AX128" s="75"/>
      <c r="AY128" s="61">
        <f t="shared" si="131"/>
        <v>0</v>
      </c>
    </row>
    <row r="129" spans="1:51" ht="30" customHeight="1">
      <c r="A129" s="199" t="s">
        <v>336</v>
      </c>
      <c r="B129" s="235" t="s">
        <v>55</v>
      </c>
      <c r="C129" s="19" t="s">
        <v>17</v>
      </c>
      <c r="D129" s="106">
        <v>150</v>
      </c>
      <c r="E129" s="139">
        <v>0.5</v>
      </c>
      <c r="F129" s="107">
        <f t="shared" si="166"/>
        <v>75</v>
      </c>
      <c r="G129" s="108">
        <f t="shared" si="167"/>
        <v>87.75</v>
      </c>
      <c r="H129" s="325"/>
      <c r="I129" s="255">
        <f t="shared" si="156"/>
        <v>0</v>
      </c>
      <c r="J129" s="255">
        <f t="shared" si="157"/>
        <v>0</v>
      </c>
      <c r="K129" s="326">
        <f t="shared" si="158"/>
        <v>0</v>
      </c>
      <c r="L129" s="197">
        <f t="shared" si="159"/>
        <v>150</v>
      </c>
      <c r="M129" s="113">
        <f t="shared" si="160"/>
        <v>1</v>
      </c>
      <c r="N129" s="114">
        <f t="shared" si="119"/>
        <v>0</v>
      </c>
      <c r="O129" s="198">
        <f t="shared" si="161"/>
        <v>75</v>
      </c>
      <c r="P129" s="82"/>
      <c r="Q129" s="75"/>
      <c r="R129" s="76">
        <f t="shared" si="120"/>
        <v>0</v>
      </c>
      <c r="S129" s="74"/>
      <c r="T129" s="75"/>
      <c r="U129" s="76">
        <f t="shared" si="121"/>
        <v>0</v>
      </c>
      <c r="V129" s="74"/>
      <c r="W129" s="83"/>
      <c r="X129" s="76">
        <f t="shared" si="122"/>
        <v>0</v>
      </c>
      <c r="Y129" s="74"/>
      <c r="Z129" s="75"/>
      <c r="AA129" s="76">
        <f t="shared" si="123"/>
        <v>0</v>
      </c>
      <c r="AB129" s="74"/>
      <c r="AC129" s="75"/>
      <c r="AD129" s="76">
        <f t="shared" si="124"/>
        <v>0</v>
      </c>
      <c r="AE129" s="74"/>
      <c r="AF129" s="75"/>
      <c r="AG129" s="61">
        <f t="shared" si="125"/>
        <v>0</v>
      </c>
      <c r="AH129" s="61"/>
      <c r="AI129" s="75"/>
      <c r="AJ129" s="76">
        <f t="shared" si="126"/>
        <v>0</v>
      </c>
      <c r="AK129" s="74"/>
      <c r="AL129" s="75"/>
      <c r="AM129" s="76">
        <f t="shared" si="127"/>
        <v>0</v>
      </c>
      <c r="AN129" s="74"/>
      <c r="AO129" s="75"/>
      <c r="AP129" s="76">
        <f t="shared" si="128"/>
        <v>0</v>
      </c>
      <c r="AQ129" s="74"/>
      <c r="AR129" s="75"/>
      <c r="AS129" s="76">
        <f t="shared" si="129"/>
        <v>0</v>
      </c>
      <c r="AT129" s="74"/>
      <c r="AU129" s="75"/>
      <c r="AV129" s="76">
        <f t="shared" si="130"/>
        <v>0</v>
      </c>
      <c r="AW129" s="74"/>
      <c r="AX129" s="75"/>
      <c r="AY129" s="61">
        <f t="shared" si="131"/>
        <v>0</v>
      </c>
    </row>
    <row r="130" spans="1:51" ht="30" customHeight="1">
      <c r="A130" s="328" t="s">
        <v>337</v>
      </c>
      <c r="B130" s="235" t="s">
        <v>56</v>
      </c>
      <c r="C130" s="19" t="s">
        <v>17</v>
      </c>
      <c r="D130" s="106">
        <v>150</v>
      </c>
      <c r="E130" s="139">
        <v>0.5</v>
      </c>
      <c r="F130" s="107">
        <f>D130*E130</f>
        <v>75</v>
      </c>
      <c r="G130" s="108">
        <f>F130*1.17</f>
        <v>87.75</v>
      </c>
      <c r="H130" s="325"/>
      <c r="I130" s="255">
        <f t="shared" si="156"/>
        <v>0</v>
      </c>
      <c r="J130" s="255">
        <f t="shared" si="157"/>
        <v>0</v>
      </c>
      <c r="K130" s="326">
        <f t="shared" si="158"/>
        <v>0</v>
      </c>
      <c r="L130" s="197">
        <f t="shared" si="159"/>
        <v>150</v>
      </c>
      <c r="M130" s="113">
        <f t="shared" si="160"/>
        <v>1</v>
      </c>
      <c r="N130" s="114">
        <f t="shared" si="119"/>
        <v>0</v>
      </c>
      <c r="O130" s="198">
        <f t="shared" si="161"/>
        <v>75</v>
      </c>
      <c r="P130" s="82"/>
      <c r="Q130" s="75"/>
      <c r="R130" s="76">
        <f t="shared" si="120"/>
        <v>0</v>
      </c>
      <c r="S130" s="74"/>
      <c r="T130" s="75"/>
      <c r="U130" s="76">
        <f t="shared" si="121"/>
        <v>0</v>
      </c>
      <c r="V130" s="74"/>
      <c r="W130" s="83"/>
      <c r="X130" s="76">
        <f t="shared" si="122"/>
        <v>0</v>
      </c>
      <c r="Y130" s="74"/>
      <c r="Z130" s="75"/>
      <c r="AA130" s="76">
        <f t="shared" si="123"/>
        <v>0</v>
      </c>
      <c r="AB130" s="74"/>
      <c r="AC130" s="75"/>
      <c r="AD130" s="76">
        <f t="shared" si="124"/>
        <v>0</v>
      </c>
      <c r="AE130" s="74"/>
      <c r="AF130" s="75"/>
      <c r="AG130" s="61">
        <f t="shared" si="125"/>
        <v>0</v>
      </c>
      <c r="AH130" s="61"/>
      <c r="AI130" s="75"/>
      <c r="AJ130" s="76">
        <f t="shared" si="126"/>
        <v>0</v>
      </c>
      <c r="AK130" s="74"/>
      <c r="AL130" s="75"/>
      <c r="AM130" s="76">
        <f t="shared" si="127"/>
        <v>0</v>
      </c>
      <c r="AN130" s="74"/>
      <c r="AO130" s="75"/>
      <c r="AP130" s="76">
        <f t="shared" si="128"/>
        <v>0</v>
      </c>
      <c r="AQ130" s="74"/>
      <c r="AR130" s="75"/>
      <c r="AS130" s="76">
        <f t="shared" si="129"/>
        <v>0</v>
      </c>
      <c r="AT130" s="74"/>
      <c r="AU130" s="75"/>
      <c r="AV130" s="76">
        <f t="shared" si="130"/>
        <v>0</v>
      </c>
      <c r="AW130" s="74"/>
      <c r="AX130" s="75"/>
      <c r="AY130" s="61">
        <f t="shared" si="131"/>
        <v>0</v>
      </c>
    </row>
    <row r="131" spans="1:51" ht="30" customHeight="1">
      <c r="A131" s="199" t="s">
        <v>338</v>
      </c>
      <c r="B131" s="235" t="s">
        <v>57</v>
      </c>
      <c r="C131" s="19" t="s">
        <v>17</v>
      </c>
      <c r="D131" s="106">
        <v>150</v>
      </c>
      <c r="E131" s="139">
        <v>0.5</v>
      </c>
      <c r="F131" s="107">
        <f t="shared" ref="F131:F137" si="168">D131*E131</f>
        <v>75</v>
      </c>
      <c r="G131" s="108">
        <f t="shared" ref="G131:G137" si="169">F131*1.17</f>
        <v>87.75</v>
      </c>
      <c r="H131" s="325"/>
      <c r="I131" s="255">
        <f t="shared" si="156"/>
        <v>0</v>
      </c>
      <c r="J131" s="255">
        <f t="shared" si="157"/>
        <v>0</v>
      </c>
      <c r="K131" s="326">
        <f t="shared" si="158"/>
        <v>0</v>
      </c>
      <c r="L131" s="197">
        <f t="shared" si="159"/>
        <v>150</v>
      </c>
      <c r="M131" s="113">
        <f t="shared" si="160"/>
        <v>1</v>
      </c>
      <c r="N131" s="114">
        <f t="shared" si="119"/>
        <v>0</v>
      </c>
      <c r="O131" s="198">
        <f t="shared" si="161"/>
        <v>75</v>
      </c>
      <c r="P131" s="82"/>
      <c r="Q131" s="75"/>
      <c r="R131" s="76">
        <f t="shared" si="120"/>
        <v>0</v>
      </c>
      <c r="S131" s="74"/>
      <c r="T131" s="75"/>
      <c r="U131" s="76">
        <f t="shared" si="121"/>
        <v>0</v>
      </c>
      <c r="V131" s="74"/>
      <c r="W131" s="83"/>
      <c r="X131" s="76">
        <f t="shared" si="122"/>
        <v>0</v>
      </c>
      <c r="Y131" s="74"/>
      <c r="Z131" s="75"/>
      <c r="AA131" s="76">
        <f t="shared" si="123"/>
        <v>0</v>
      </c>
      <c r="AB131" s="74"/>
      <c r="AC131" s="75"/>
      <c r="AD131" s="76">
        <f t="shared" si="124"/>
        <v>0</v>
      </c>
      <c r="AE131" s="74"/>
      <c r="AF131" s="75"/>
      <c r="AG131" s="61">
        <f t="shared" si="125"/>
        <v>0</v>
      </c>
      <c r="AH131" s="61"/>
      <c r="AI131" s="75"/>
      <c r="AJ131" s="76">
        <f t="shared" si="126"/>
        <v>0</v>
      </c>
      <c r="AK131" s="74"/>
      <c r="AL131" s="75"/>
      <c r="AM131" s="76">
        <f t="shared" si="127"/>
        <v>0</v>
      </c>
      <c r="AN131" s="74"/>
      <c r="AO131" s="75"/>
      <c r="AP131" s="76">
        <f t="shared" si="128"/>
        <v>0</v>
      </c>
      <c r="AQ131" s="74"/>
      <c r="AR131" s="75"/>
      <c r="AS131" s="76">
        <f t="shared" si="129"/>
        <v>0</v>
      </c>
      <c r="AT131" s="74"/>
      <c r="AU131" s="75"/>
      <c r="AV131" s="76">
        <f t="shared" si="130"/>
        <v>0</v>
      </c>
      <c r="AW131" s="74"/>
      <c r="AX131" s="75"/>
      <c r="AY131" s="61">
        <f t="shared" si="131"/>
        <v>0</v>
      </c>
    </row>
    <row r="132" spans="1:51" ht="30" customHeight="1">
      <c r="A132" s="199" t="s">
        <v>339</v>
      </c>
      <c r="B132" s="235" t="s">
        <v>58</v>
      </c>
      <c r="C132" s="19" t="s">
        <v>17</v>
      </c>
      <c r="D132" s="106">
        <v>150</v>
      </c>
      <c r="E132" s="139">
        <v>0.5</v>
      </c>
      <c r="F132" s="107">
        <f t="shared" si="168"/>
        <v>75</v>
      </c>
      <c r="G132" s="108">
        <f t="shared" si="169"/>
        <v>87.75</v>
      </c>
      <c r="H132" s="325"/>
      <c r="I132" s="255">
        <f t="shared" si="156"/>
        <v>0</v>
      </c>
      <c r="J132" s="255">
        <f t="shared" si="157"/>
        <v>0</v>
      </c>
      <c r="K132" s="326">
        <f t="shared" si="158"/>
        <v>0</v>
      </c>
      <c r="L132" s="197">
        <f t="shared" si="159"/>
        <v>150</v>
      </c>
      <c r="M132" s="113">
        <f t="shared" si="160"/>
        <v>1</v>
      </c>
      <c r="N132" s="114">
        <f t="shared" si="119"/>
        <v>0</v>
      </c>
      <c r="O132" s="198">
        <f t="shared" si="161"/>
        <v>75</v>
      </c>
      <c r="P132" s="82"/>
      <c r="Q132" s="75"/>
      <c r="R132" s="76">
        <f t="shared" si="120"/>
        <v>0</v>
      </c>
      <c r="S132" s="74"/>
      <c r="T132" s="75"/>
      <c r="U132" s="76">
        <f t="shared" si="121"/>
        <v>0</v>
      </c>
      <c r="V132" s="74"/>
      <c r="W132" s="83"/>
      <c r="X132" s="76">
        <f t="shared" si="122"/>
        <v>0</v>
      </c>
      <c r="Y132" s="74"/>
      <c r="Z132" s="75"/>
      <c r="AA132" s="76">
        <f t="shared" si="123"/>
        <v>0</v>
      </c>
      <c r="AB132" s="74"/>
      <c r="AC132" s="75"/>
      <c r="AD132" s="76">
        <f t="shared" si="124"/>
        <v>0</v>
      </c>
      <c r="AE132" s="74"/>
      <c r="AF132" s="75"/>
      <c r="AG132" s="61">
        <f t="shared" si="125"/>
        <v>0</v>
      </c>
      <c r="AH132" s="61"/>
      <c r="AI132" s="75"/>
      <c r="AJ132" s="76">
        <f t="shared" si="126"/>
        <v>0</v>
      </c>
      <c r="AK132" s="74"/>
      <c r="AL132" s="75"/>
      <c r="AM132" s="76">
        <f t="shared" si="127"/>
        <v>0</v>
      </c>
      <c r="AN132" s="74"/>
      <c r="AO132" s="75"/>
      <c r="AP132" s="76">
        <f t="shared" si="128"/>
        <v>0</v>
      </c>
      <c r="AQ132" s="74"/>
      <c r="AR132" s="75"/>
      <c r="AS132" s="76">
        <f t="shared" si="129"/>
        <v>0</v>
      </c>
      <c r="AT132" s="74"/>
      <c r="AU132" s="75"/>
      <c r="AV132" s="76">
        <f t="shared" si="130"/>
        <v>0</v>
      </c>
      <c r="AW132" s="74"/>
      <c r="AX132" s="75"/>
      <c r="AY132" s="61">
        <f t="shared" si="131"/>
        <v>0</v>
      </c>
    </row>
    <row r="133" spans="1:51" ht="30" customHeight="1">
      <c r="A133" s="199" t="s">
        <v>340</v>
      </c>
      <c r="B133" s="235" t="s">
        <v>59</v>
      </c>
      <c r="C133" s="19" t="s">
        <v>17</v>
      </c>
      <c r="D133" s="106">
        <v>150</v>
      </c>
      <c r="E133" s="139">
        <v>0.5</v>
      </c>
      <c r="F133" s="107">
        <f t="shared" si="168"/>
        <v>75</v>
      </c>
      <c r="G133" s="108">
        <f t="shared" si="169"/>
        <v>87.75</v>
      </c>
      <c r="H133" s="325"/>
      <c r="I133" s="255">
        <f t="shared" si="156"/>
        <v>0</v>
      </c>
      <c r="J133" s="255">
        <f t="shared" si="157"/>
        <v>0</v>
      </c>
      <c r="K133" s="326">
        <f t="shared" si="158"/>
        <v>0</v>
      </c>
      <c r="L133" s="197">
        <f t="shared" si="159"/>
        <v>150</v>
      </c>
      <c r="M133" s="113">
        <f t="shared" si="160"/>
        <v>1</v>
      </c>
      <c r="N133" s="114">
        <f t="shared" si="119"/>
        <v>0</v>
      </c>
      <c r="O133" s="198">
        <f t="shared" si="161"/>
        <v>75</v>
      </c>
      <c r="P133" s="82"/>
      <c r="Q133" s="75"/>
      <c r="R133" s="76">
        <f t="shared" si="120"/>
        <v>0</v>
      </c>
      <c r="S133" s="74"/>
      <c r="T133" s="75"/>
      <c r="U133" s="76">
        <f t="shared" si="121"/>
        <v>0</v>
      </c>
      <c r="V133" s="74"/>
      <c r="W133" s="83"/>
      <c r="X133" s="76">
        <f t="shared" si="122"/>
        <v>0</v>
      </c>
      <c r="Y133" s="74"/>
      <c r="Z133" s="75"/>
      <c r="AA133" s="76">
        <f t="shared" si="123"/>
        <v>0</v>
      </c>
      <c r="AB133" s="74"/>
      <c r="AC133" s="75"/>
      <c r="AD133" s="76">
        <f t="shared" si="124"/>
        <v>0</v>
      </c>
      <c r="AE133" s="74"/>
      <c r="AF133" s="75"/>
      <c r="AG133" s="61">
        <f t="shared" si="125"/>
        <v>0</v>
      </c>
      <c r="AH133" s="61"/>
      <c r="AI133" s="75"/>
      <c r="AJ133" s="76">
        <f t="shared" si="126"/>
        <v>0</v>
      </c>
      <c r="AK133" s="74"/>
      <c r="AL133" s="75"/>
      <c r="AM133" s="76">
        <f t="shared" si="127"/>
        <v>0</v>
      </c>
      <c r="AN133" s="74"/>
      <c r="AO133" s="75"/>
      <c r="AP133" s="76">
        <f t="shared" si="128"/>
        <v>0</v>
      </c>
      <c r="AQ133" s="74"/>
      <c r="AR133" s="75"/>
      <c r="AS133" s="76">
        <f t="shared" si="129"/>
        <v>0</v>
      </c>
      <c r="AT133" s="74"/>
      <c r="AU133" s="75"/>
      <c r="AV133" s="76">
        <f t="shared" si="130"/>
        <v>0</v>
      </c>
      <c r="AW133" s="74"/>
      <c r="AX133" s="75"/>
      <c r="AY133" s="61">
        <f t="shared" si="131"/>
        <v>0</v>
      </c>
    </row>
    <row r="134" spans="1:51" ht="30" customHeight="1">
      <c r="A134" s="199" t="s">
        <v>341</v>
      </c>
      <c r="B134" s="235" t="s">
        <v>60</v>
      </c>
      <c r="C134" s="19" t="s">
        <v>17</v>
      </c>
      <c r="D134" s="106">
        <v>150</v>
      </c>
      <c r="E134" s="139">
        <v>0.5</v>
      </c>
      <c r="F134" s="107">
        <f t="shared" si="168"/>
        <v>75</v>
      </c>
      <c r="G134" s="108">
        <f t="shared" si="169"/>
        <v>87.75</v>
      </c>
      <c r="H134" s="325"/>
      <c r="I134" s="255">
        <f t="shared" si="156"/>
        <v>0</v>
      </c>
      <c r="J134" s="255">
        <f t="shared" si="157"/>
        <v>0</v>
      </c>
      <c r="K134" s="326">
        <f t="shared" si="158"/>
        <v>0</v>
      </c>
      <c r="L134" s="197">
        <f t="shared" si="159"/>
        <v>150</v>
      </c>
      <c r="M134" s="113">
        <f t="shared" si="160"/>
        <v>1</v>
      </c>
      <c r="N134" s="114">
        <f t="shared" si="119"/>
        <v>0</v>
      </c>
      <c r="O134" s="198">
        <f t="shared" si="161"/>
        <v>75</v>
      </c>
      <c r="P134" s="82"/>
      <c r="Q134" s="75"/>
      <c r="R134" s="76">
        <f t="shared" si="120"/>
        <v>0</v>
      </c>
      <c r="S134" s="74"/>
      <c r="T134" s="75"/>
      <c r="U134" s="76">
        <f t="shared" si="121"/>
        <v>0</v>
      </c>
      <c r="V134" s="74"/>
      <c r="W134" s="83"/>
      <c r="X134" s="76">
        <f t="shared" si="122"/>
        <v>0</v>
      </c>
      <c r="Y134" s="74"/>
      <c r="Z134" s="75"/>
      <c r="AA134" s="76">
        <f t="shared" si="123"/>
        <v>0</v>
      </c>
      <c r="AB134" s="74"/>
      <c r="AC134" s="75"/>
      <c r="AD134" s="76">
        <f t="shared" si="124"/>
        <v>0</v>
      </c>
      <c r="AE134" s="74"/>
      <c r="AF134" s="75"/>
      <c r="AG134" s="61">
        <f t="shared" si="125"/>
        <v>0</v>
      </c>
      <c r="AH134" s="61"/>
      <c r="AI134" s="75"/>
      <c r="AJ134" s="76">
        <f t="shared" si="126"/>
        <v>0</v>
      </c>
      <c r="AK134" s="74"/>
      <c r="AL134" s="75"/>
      <c r="AM134" s="76">
        <f t="shared" si="127"/>
        <v>0</v>
      </c>
      <c r="AN134" s="74"/>
      <c r="AO134" s="75"/>
      <c r="AP134" s="76">
        <f t="shared" si="128"/>
        <v>0</v>
      </c>
      <c r="AQ134" s="74"/>
      <c r="AR134" s="75"/>
      <c r="AS134" s="76">
        <f t="shared" si="129"/>
        <v>0</v>
      </c>
      <c r="AT134" s="74"/>
      <c r="AU134" s="75"/>
      <c r="AV134" s="76">
        <f t="shared" si="130"/>
        <v>0</v>
      </c>
      <c r="AW134" s="74"/>
      <c r="AX134" s="75"/>
      <c r="AY134" s="61">
        <f t="shared" si="131"/>
        <v>0</v>
      </c>
    </row>
    <row r="135" spans="1:51" ht="30" customHeight="1">
      <c r="A135" s="199" t="s">
        <v>342</v>
      </c>
      <c r="B135" s="235" t="s">
        <v>61</v>
      </c>
      <c r="C135" s="19" t="s">
        <v>17</v>
      </c>
      <c r="D135" s="106">
        <v>150</v>
      </c>
      <c r="E135" s="139">
        <v>0.5</v>
      </c>
      <c r="F135" s="107">
        <f t="shared" si="168"/>
        <v>75</v>
      </c>
      <c r="G135" s="108">
        <f t="shared" si="169"/>
        <v>87.75</v>
      </c>
      <c r="H135" s="325"/>
      <c r="I135" s="255">
        <f t="shared" si="156"/>
        <v>0</v>
      </c>
      <c r="J135" s="255">
        <f t="shared" si="157"/>
        <v>0</v>
      </c>
      <c r="K135" s="326">
        <f t="shared" si="158"/>
        <v>0</v>
      </c>
      <c r="L135" s="197">
        <f t="shared" si="159"/>
        <v>150</v>
      </c>
      <c r="M135" s="113">
        <f t="shared" si="160"/>
        <v>1</v>
      </c>
      <c r="N135" s="114">
        <f t="shared" si="119"/>
        <v>0</v>
      </c>
      <c r="O135" s="198">
        <f t="shared" si="161"/>
        <v>75</v>
      </c>
      <c r="P135" s="82"/>
      <c r="Q135" s="75"/>
      <c r="R135" s="76">
        <f t="shared" si="120"/>
        <v>0</v>
      </c>
      <c r="S135" s="74"/>
      <c r="T135" s="75"/>
      <c r="U135" s="76">
        <f t="shared" si="121"/>
        <v>0</v>
      </c>
      <c r="V135" s="74"/>
      <c r="W135" s="83"/>
      <c r="X135" s="76">
        <f t="shared" si="122"/>
        <v>0</v>
      </c>
      <c r="Y135" s="74"/>
      <c r="Z135" s="75"/>
      <c r="AA135" s="76">
        <f t="shared" si="123"/>
        <v>0</v>
      </c>
      <c r="AB135" s="74"/>
      <c r="AC135" s="75"/>
      <c r="AD135" s="76">
        <f t="shared" si="124"/>
        <v>0</v>
      </c>
      <c r="AE135" s="74"/>
      <c r="AF135" s="75"/>
      <c r="AG135" s="61">
        <f t="shared" si="125"/>
        <v>0</v>
      </c>
      <c r="AH135" s="61"/>
      <c r="AI135" s="75"/>
      <c r="AJ135" s="76">
        <f t="shared" si="126"/>
        <v>0</v>
      </c>
      <c r="AK135" s="74"/>
      <c r="AL135" s="75"/>
      <c r="AM135" s="76">
        <f t="shared" si="127"/>
        <v>0</v>
      </c>
      <c r="AN135" s="74"/>
      <c r="AO135" s="75"/>
      <c r="AP135" s="76">
        <f t="shared" si="128"/>
        <v>0</v>
      </c>
      <c r="AQ135" s="74"/>
      <c r="AR135" s="75"/>
      <c r="AS135" s="76">
        <f t="shared" si="129"/>
        <v>0</v>
      </c>
      <c r="AT135" s="74"/>
      <c r="AU135" s="75"/>
      <c r="AV135" s="76">
        <f t="shared" si="130"/>
        <v>0</v>
      </c>
      <c r="AW135" s="74"/>
      <c r="AX135" s="75"/>
      <c r="AY135" s="61">
        <f t="shared" si="131"/>
        <v>0</v>
      </c>
    </row>
    <row r="136" spans="1:51" ht="30" customHeight="1">
      <c r="A136" s="199" t="s">
        <v>343</v>
      </c>
      <c r="B136" s="235" t="s">
        <v>62</v>
      </c>
      <c r="C136" s="19" t="s">
        <v>17</v>
      </c>
      <c r="D136" s="106">
        <v>150</v>
      </c>
      <c r="E136" s="139">
        <v>0.5</v>
      </c>
      <c r="F136" s="107">
        <f t="shared" si="168"/>
        <v>75</v>
      </c>
      <c r="G136" s="108">
        <f t="shared" si="169"/>
        <v>87.75</v>
      </c>
      <c r="H136" s="325"/>
      <c r="I136" s="255">
        <f t="shared" si="156"/>
        <v>0</v>
      </c>
      <c r="J136" s="255">
        <f t="shared" si="157"/>
        <v>0</v>
      </c>
      <c r="K136" s="326">
        <f t="shared" si="158"/>
        <v>0</v>
      </c>
      <c r="L136" s="197">
        <f t="shared" si="159"/>
        <v>150</v>
      </c>
      <c r="M136" s="113">
        <f t="shared" si="160"/>
        <v>1</v>
      </c>
      <c r="N136" s="114">
        <f t="shared" si="119"/>
        <v>0</v>
      </c>
      <c r="O136" s="198">
        <f t="shared" si="161"/>
        <v>75</v>
      </c>
      <c r="P136" s="82"/>
      <c r="Q136" s="75"/>
      <c r="R136" s="76">
        <f t="shared" si="120"/>
        <v>0</v>
      </c>
      <c r="S136" s="74"/>
      <c r="T136" s="75"/>
      <c r="U136" s="76">
        <f t="shared" si="121"/>
        <v>0</v>
      </c>
      <c r="V136" s="74"/>
      <c r="W136" s="83"/>
      <c r="X136" s="76">
        <f t="shared" si="122"/>
        <v>0</v>
      </c>
      <c r="Y136" s="74"/>
      <c r="Z136" s="75"/>
      <c r="AA136" s="76">
        <f t="shared" si="123"/>
        <v>0</v>
      </c>
      <c r="AB136" s="74"/>
      <c r="AC136" s="75"/>
      <c r="AD136" s="76">
        <f t="shared" si="124"/>
        <v>0</v>
      </c>
      <c r="AE136" s="74"/>
      <c r="AF136" s="75"/>
      <c r="AG136" s="61">
        <f t="shared" si="125"/>
        <v>0</v>
      </c>
      <c r="AH136" s="61"/>
      <c r="AI136" s="75"/>
      <c r="AJ136" s="76">
        <f t="shared" si="126"/>
        <v>0</v>
      </c>
      <c r="AK136" s="74"/>
      <c r="AL136" s="75"/>
      <c r="AM136" s="76">
        <f t="shared" si="127"/>
        <v>0</v>
      </c>
      <c r="AN136" s="74"/>
      <c r="AO136" s="75"/>
      <c r="AP136" s="76">
        <f t="shared" si="128"/>
        <v>0</v>
      </c>
      <c r="AQ136" s="74"/>
      <c r="AR136" s="75"/>
      <c r="AS136" s="76">
        <f t="shared" si="129"/>
        <v>0</v>
      </c>
      <c r="AT136" s="74"/>
      <c r="AU136" s="75"/>
      <c r="AV136" s="76">
        <f t="shared" si="130"/>
        <v>0</v>
      </c>
      <c r="AW136" s="74"/>
      <c r="AX136" s="75"/>
      <c r="AY136" s="61">
        <f t="shared" si="131"/>
        <v>0</v>
      </c>
    </row>
    <row r="137" spans="1:51" ht="30" customHeight="1">
      <c r="A137" s="199" t="s">
        <v>344</v>
      </c>
      <c r="B137" s="235" t="s">
        <v>63</v>
      </c>
      <c r="C137" s="19" t="s">
        <v>17</v>
      </c>
      <c r="D137" s="106">
        <v>150</v>
      </c>
      <c r="E137" s="139">
        <v>0.5</v>
      </c>
      <c r="F137" s="107">
        <f t="shared" si="168"/>
        <v>75</v>
      </c>
      <c r="G137" s="108">
        <f t="shared" si="169"/>
        <v>87.75</v>
      </c>
      <c r="H137" s="325"/>
      <c r="I137" s="255">
        <f t="shared" si="156"/>
        <v>0</v>
      </c>
      <c r="J137" s="255">
        <f t="shared" si="157"/>
        <v>0</v>
      </c>
      <c r="K137" s="326">
        <f t="shared" si="158"/>
        <v>0</v>
      </c>
      <c r="L137" s="197">
        <f t="shared" si="159"/>
        <v>150</v>
      </c>
      <c r="M137" s="113">
        <f t="shared" si="160"/>
        <v>1</v>
      </c>
      <c r="N137" s="114">
        <f t="shared" si="119"/>
        <v>0</v>
      </c>
      <c r="O137" s="198">
        <f t="shared" si="161"/>
        <v>75</v>
      </c>
      <c r="P137" s="82"/>
      <c r="Q137" s="75"/>
      <c r="R137" s="76">
        <f t="shared" si="120"/>
        <v>0</v>
      </c>
      <c r="S137" s="74"/>
      <c r="T137" s="75"/>
      <c r="U137" s="76">
        <f t="shared" si="121"/>
        <v>0</v>
      </c>
      <c r="V137" s="74"/>
      <c r="W137" s="83"/>
      <c r="X137" s="76">
        <f t="shared" si="122"/>
        <v>0</v>
      </c>
      <c r="Y137" s="74"/>
      <c r="Z137" s="75"/>
      <c r="AA137" s="76">
        <f t="shared" si="123"/>
        <v>0</v>
      </c>
      <c r="AB137" s="74"/>
      <c r="AC137" s="75"/>
      <c r="AD137" s="76">
        <f t="shared" si="124"/>
        <v>0</v>
      </c>
      <c r="AE137" s="74"/>
      <c r="AF137" s="75"/>
      <c r="AG137" s="61">
        <f t="shared" si="125"/>
        <v>0</v>
      </c>
      <c r="AH137" s="61"/>
      <c r="AI137" s="75"/>
      <c r="AJ137" s="76">
        <f t="shared" si="126"/>
        <v>0</v>
      </c>
      <c r="AK137" s="74"/>
      <c r="AL137" s="75"/>
      <c r="AM137" s="76">
        <f t="shared" si="127"/>
        <v>0</v>
      </c>
      <c r="AN137" s="74"/>
      <c r="AO137" s="75"/>
      <c r="AP137" s="76">
        <f t="shared" si="128"/>
        <v>0</v>
      </c>
      <c r="AQ137" s="74"/>
      <c r="AR137" s="75"/>
      <c r="AS137" s="76">
        <f t="shared" si="129"/>
        <v>0</v>
      </c>
      <c r="AT137" s="74"/>
      <c r="AU137" s="75"/>
      <c r="AV137" s="76">
        <f t="shared" si="130"/>
        <v>0</v>
      </c>
      <c r="AW137" s="74"/>
      <c r="AX137" s="75"/>
      <c r="AY137" s="61">
        <f t="shared" si="131"/>
        <v>0</v>
      </c>
    </row>
    <row r="138" spans="1:51" s="3" customFormat="1" ht="30" customHeight="1">
      <c r="A138" s="292" t="s">
        <v>345</v>
      </c>
      <c r="B138" s="293" t="s">
        <v>68</v>
      </c>
      <c r="C138" s="294"/>
      <c r="D138" s="295"/>
      <c r="E138" s="295"/>
      <c r="F138" s="297">
        <f>SUM(F139:F150)</f>
        <v>360</v>
      </c>
      <c r="G138" s="298">
        <f t="shared" ref="G138" si="170">+F138*1.17</f>
        <v>421.2</v>
      </c>
      <c r="H138" s="322"/>
      <c r="I138" s="323">
        <f t="shared" ref="I138" si="171">+P138+S138+V138+Y138+AB138+AE138</f>
        <v>0</v>
      </c>
      <c r="J138" s="323">
        <f t="shared" ref="J138" si="172">+AH138+AK138+AN138+AQ138+AT138+AW138</f>
        <v>0</v>
      </c>
      <c r="K138" s="324">
        <f t="shared" si="158"/>
        <v>0</v>
      </c>
      <c r="L138" s="91">
        <f t="shared" si="159"/>
        <v>0</v>
      </c>
      <c r="M138" s="267" t="e">
        <f t="shared" si="160"/>
        <v>#DIV/0!</v>
      </c>
      <c r="N138" s="268">
        <f t="shared" si="119"/>
        <v>0</v>
      </c>
      <c r="O138" s="269">
        <f t="shared" ref="O138" si="173">+F138-(R138+U138+X138+AA138+AD138+AG138+AJ138+AM138+AP138+AS138+AV138+AY138)</f>
        <v>360</v>
      </c>
      <c r="P138" s="97"/>
      <c r="Q138" s="98"/>
      <c r="R138" s="99">
        <f t="shared" si="120"/>
        <v>0</v>
      </c>
      <c r="S138" s="100"/>
      <c r="T138" s="98"/>
      <c r="U138" s="99">
        <f t="shared" si="121"/>
        <v>0</v>
      </c>
      <c r="V138" s="100"/>
      <c r="W138" s="101"/>
      <c r="X138" s="99">
        <f t="shared" si="122"/>
        <v>0</v>
      </c>
      <c r="Y138" s="100"/>
      <c r="Z138" s="98"/>
      <c r="AA138" s="99">
        <f t="shared" si="123"/>
        <v>0</v>
      </c>
      <c r="AB138" s="100"/>
      <c r="AC138" s="98"/>
      <c r="AD138" s="99">
        <f t="shared" si="124"/>
        <v>0</v>
      </c>
      <c r="AE138" s="100"/>
      <c r="AF138" s="98"/>
      <c r="AG138" s="93">
        <f t="shared" si="125"/>
        <v>0</v>
      </c>
      <c r="AH138" s="93"/>
      <c r="AI138" s="98"/>
      <c r="AJ138" s="99">
        <f t="shared" si="126"/>
        <v>0</v>
      </c>
      <c r="AK138" s="100"/>
      <c r="AL138" s="98"/>
      <c r="AM138" s="99">
        <f t="shared" si="127"/>
        <v>0</v>
      </c>
      <c r="AN138" s="100"/>
      <c r="AO138" s="98"/>
      <c r="AP138" s="99">
        <f t="shared" si="128"/>
        <v>0</v>
      </c>
      <c r="AQ138" s="100"/>
      <c r="AR138" s="98"/>
      <c r="AS138" s="99">
        <f t="shared" si="129"/>
        <v>0</v>
      </c>
      <c r="AT138" s="100"/>
      <c r="AU138" s="98"/>
      <c r="AV138" s="99">
        <f t="shared" si="130"/>
        <v>0</v>
      </c>
      <c r="AW138" s="100"/>
      <c r="AX138" s="98"/>
      <c r="AY138" s="93">
        <f t="shared" si="131"/>
        <v>0</v>
      </c>
    </row>
    <row r="139" spans="1:51" ht="30" customHeight="1">
      <c r="A139" s="199" t="s">
        <v>346</v>
      </c>
      <c r="B139" s="235" t="s">
        <v>52</v>
      </c>
      <c r="C139" s="19" t="s">
        <v>17</v>
      </c>
      <c r="D139" s="106">
        <v>60</v>
      </c>
      <c r="E139" s="139">
        <v>0.5</v>
      </c>
      <c r="F139" s="107">
        <f t="shared" ref="F139:F142" si="174">D139*E139</f>
        <v>30</v>
      </c>
      <c r="G139" s="108">
        <f t="shared" ref="G139:G142" si="175">F139*1.17</f>
        <v>35.099999999999994</v>
      </c>
      <c r="H139" s="325"/>
      <c r="I139" s="255">
        <f t="shared" si="156"/>
        <v>0</v>
      </c>
      <c r="J139" s="255">
        <f t="shared" si="157"/>
        <v>0</v>
      </c>
      <c r="K139" s="326">
        <f t="shared" si="158"/>
        <v>0</v>
      </c>
      <c r="L139" s="197">
        <f t="shared" si="159"/>
        <v>60</v>
      </c>
      <c r="M139" s="113">
        <f t="shared" si="160"/>
        <v>1</v>
      </c>
      <c r="N139" s="114">
        <f t="shared" si="119"/>
        <v>0</v>
      </c>
      <c r="O139" s="198">
        <f t="shared" si="161"/>
        <v>30</v>
      </c>
      <c r="P139" s="82"/>
      <c r="Q139" s="75"/>
      <c r="R139" s="76">
        <f t="shared" si="120"/>
        <v>0</v>
      </c>
      <c r="S139" s="74"/>
      <c r="T139" s="75"/>
      <c r="U139" s="76">
        <f t="shared" si="121"/>
        <v>0</v>
      </c>
      <c r="V139" s="74"/>
      <c r="W139" s="83"/>
      <c r="X139" s="76">
        <f t="shared" si="122"/>
        <v>0</v>
      </c>
      <c r="Y139" s="74"/>
      <c r="Z139" s="75"/>
      <c r="AA139" s="76">
        <f t="shared" si="123"/>
        <v>0</v>
      </c>
      <c r="AB139" s="74"/>
      <c r="AC139" s="75"/>
      <c r="AD139" s="76">
        <f t="shared" si="124"/>
        <v>0</v>
      </c>
      <c r="AE139" s="74"/>
      <c r="AF139" s="75"/>
      <c r="AG139" s="61">
        <f t="shared" si="125"/>
        <v>0</v>
      </c>
      <c r="AH139" s="61"/>
      <c r="AI139" s="75"/>
      <c r="AJ139" s="76">
        <f t="shared" si="126"/>
        <v>0</v>
      </c>
      <c r="AK139" s="74"/>
      <c r="AL139" s="75"/>
      <c r="AM139" s="76">
        <f t="shared" si="127"/>
        <v>0</v>
      </c>
      <c r="AN139" s="74"/>
      <c r="AO139" s="75"/>
      <c r="AP139" s="76">
        <f t="shared" si="128"/>
        <v>0</v>
      </c>
      <c r="AQ139" s="74"/>
      <c r="AR139" s="75"/>
      <c r="AS139" s="76">
        <f t="shared" si="129"/>
        <v>0</v>
      </c>
      <c r="AT139" s="74"/>
      <c r="AU139" s="75"/>
      <c r="AV139" s="76">
        <f t="shared" si="130"/>
        <v>0</v>
      </c>
      <c r="AW139" s="74"/>
      <c r="AX139" s="75"/>
      <c r="AY139" s="61">
        <f t="shared" si="131"/>
        <v>0</v>
      </c>
    </row>
    <row r="140" spans="1:51" ht="30" customHeight="1">
      <c r="A140" s="199" t="s">
        <v>347</v>
      </c>
      <c r="B140" s="235" t="s">
        <v>53</v>
      </c>
      <c r="C140" s="19" t="s">
        <v>17</v>
      </c>
      <c r="D140" s="106">
        <v>60</v>
      </c>
      <c r="E140" s="139">
        <v>0.5</v>
      </c>
      <c r="F140" s="107">
        <f t="shared" si="174"/>
        <v>30</v>
      </c>
      <c r="G140" s="108">
        <f t="shared" si="175"/>
        <v>35.099999999999994</v>
      </c>
      <c r="H140" s="325"/>
      <c r="I140" s="255">
        <f t="shared" si="156"/>
        <v>0</v>
      </c>
      <c r="J140" s="255">
        <f t="shared" si="157"/>
        <v>0</v>
      </c>
      <c r="K140" s="326">
        <f t="shared" si="158"/>
        <v>0</v>
      </c>
      <c r="L140" s="197">
        <f t="shared" si="159"/>
        <v>60</v>
      </c>
      <c r="M140" s="113">
        <f t="shared" si="160"/>
        <v>1</v>
      </c>
      <c r="N140" s="114">
        <f t="shared" si="119"/>
        <v>0</v>
      </c>
      <c r="O140" s="198">
        <f t="shared" si="161"/>
        <v>30</v>
      </c>
      <c r="P140" s="82"/>
      <c r="Q140" s="75"/>
      <c r="R140" s="76">
        <f t="shared" si="120"/>
        <v>0</v>
      </c>
      <c r="S140" s="74"/>
      <c r="T140" s="75"/>
      <c r="U140" s="76">
        <f t="shared" si="121"/>
        <v>0</v>
      </c>
      <c r="V140" s="74"/>
      <c r="W140" s="83"/>
      <c r="X140" s="76">
        <f t="shared" si="122"/>
        <v>0</v>
      </c>
      <c r="Y140" s="74"/>
      <c r="Z140" s="75"/>
      <c r="AA140" s="76">
        <f t="shared" si="123"/>
        <v>0</v>
      </c>
      <c r="AB140" s="74"/>
      <c r="AC140" s="75"/>
      <c r="AD140" s="76">
        <f t="shared" si="124"/>
        <v>0</v>
      </c>
      <c r="AE140" s="74"/>
      <c r="AF140" s="75"/>
      <c r="AG140" s="61">
        <f t="shared" si="125"/>
        <v>0</v>
      </c>
      <c r="AH140" s="61"/>
      <c r="AI140" s="75"/>
      <c r="AJ140" s="76">
        <f t="shared" si="126"/>
        <v>0</v>
      </c>
      <c r="AK140" s="74"/>
      <c r="AL140" s="75"/>
      <c r="AM140" s="76">
        <f t="shared" si="127"/>
        <v>0</v>
      </c>
      <c r="AN140" s="74"/>
      <c r="AO140" s="75"/>
      <c r="AP140" s="76">
        <f t="shared" si="128"/>
        <v>0</v>
      </c>
      <c r="AQ140" s="74"/>
      <c r="AR140" s="75"/>
      <c r="AS140" s="76">
        <f t="shared" si="129"/>
        <v>0</v>
      </c>
      <c r="AT140" s="74"/>
      <c r="AU140" s="75"/>
      <c r="AV140" s="76">
        <f t="shared" si="130"/>
        <v>0</v>
      </c>
      <c r="AW140" s="74"/>
      <c r="AX140" s="75"/>
      <c r="AY140" s="61">
        <f t="shared" si="131"/>
        <v>0</v>
      </c>
    </row>
    <row r="141" spans="1:51" ht="30" customHeight="1">
      <c r="A141" s="199" t="s">
        <v>348</v>
      </c>
      <c r="B141" s="235" t="s">
        <v>54</v>
      </c>
      <c r="C141" s="19" t="s">
        <v>17</v>
      </c>
      <c r="D141" s="106">
        <v>60</v>
      </c>
      <c r="E141" s="139">
        <v>0.5</v>
      </c>
      <c r="F141" s="107">
        <f t="shared" si="174"/>
        <v>30</v>
      </c>
      <c r="G141" s="108">
        <f t="shared" si="175"/>
        <v>35.099999999999994</v>
      </c>
      <c r="H141" s="325"/>
      <c r="I141" s="255">
        <f t="shared" si="156"/>
        <v>0</v>
      </c>
      <c r="J141" s="255">
        <f t="shared" si="157"/>
        <v>0</v>
      </c>
      <c r="K141" s="326">
        <f t="shared" si="158"/>
        <v>0</v>
      </c>
      <c r="L141" s="197">
        <f t="shared" si="159"/>
        <v>60</v>
      </c>
      <c r="M141" s="113">
        <f t="shared" si="160"/>
        <v>1</v>
      </c>
      <c r="N141" s="114">
        <f t="shared" si="119"/>
        <v>0</v>
      </c>
      <c r="O141" s="198">
        <f t="shared" si="161"/>
        <v>30</v>
      </c>
      <c r="P141" s="82"/>
      <c r="Q141" s="75"/>
      <c r="R141" s="76">
        <f t="shared" si="120"/>
        <v>0</v>
      </c>
      <c r="S141" s="74"/>
      <c r="T141" s="75"/>
      <c r="U141" s="76">
        <f t="shared" si="121"/>
        <v>0</v>
      </c>
      <c r="V141" s="74"/>
      <c r="W141" s="83"/>
      <c r="X141" s="76">
        <f t="shared" si="122"/>
        <v>0</v>
      </c>
      <c r="Y141" s="74"/>
      <c r="Z141" s="75"/>
      <c r="AA141" s="76">
        <f t="shared" si="123"/>
        <v>0</v>
      </c>
      <c r="AB141" s="74"/>
      <c r="AC141" s="75"/>
      <c r="AD141" s="76">
        <f t="shared" si="124"/>
        <v>0</v>
      </c>
      <c r="AE141" s="74"/>
      <c r="AF141" s="75"/>
      <c r="AG141" s="61">
        <f t="shared" si="125"/>
        <v>0</v>
      </c>
      <c r="AH141" s="61"/>
      <c r="AI141" s="75"/>
      <c r="AJ141" s="76">
        <f t="shared" si="126"/>
        <v>0</v>
      </c>
      <c r="AK141" s="74"/>
      <c r="AL141" s="75"/>
      <c r="AM141" s="76">
        <f t="shared" si="127"/>
        <v>0</v>
      </c>
      <c r="AN141" s="74"/>
      <c r="AO141" s="75"/>
      <c r="AP141" s="76">
        <f t="shared" si="128"/>
        <v>0</v>
      </c>
      <c r="AQ141" s="74"/>
      <c r="AR141" s="75"/>
      <c r="AS141" s="76">
        <f t="shared" si="129"/>
        <v>0</v>
      </c>
      <c r="AT141" s="74"/>
      <c r="AU141" s="75"/>
      <c r="AV141" s="76">
        <f t="shared" si="130"/>
        <v>0</v>
      </c>
      <c r="AW141" s="74"/>
      <c r="AX141" s="75"/>
      <c r="AY141" s="61">
        <f t="shared" si="131"/>
        <v>0</v>
      </c>
    </row>
    <row r="142" spans="1:51" ht="30" customHeight="1">
      <c r="A142" s="199" t="s">
        <v>349</v>
      </c>
      <c r="B142" s="235" t="s">
        <v>55</v>
      </c>
      <c r="C142" s="19" t="s">
        <v>17</v>
      </c>
      <c r="D142" s="106">
        <v>60</v>
      </c>
      <c r="E142" s="139">
        <v>0.5</v>
      </c>
      <c r="F142" s="107">
        <f t="shared" si="174"/>
        <v>30</v>
      </c>
      <c r="G142" s="108">
        <f t="shared" si="175"/>
        <v>35.099999999999994</v>
      </c>
      <c r="H142" s="325"/>
      <c r="I142" s="255">
        <f t="shared" si="156"/>
        <v>0</v>
      </c>
      <c r="J142" s="255">
        <f t="shared" si="157"/>
        <v>0</v>
      </c>
      <c r="K142" s="326">
        <f t="shared" si="158"/>
        <v>0</v>
      </c>
      <c r="L142" s="197">
        <f t="shared" si="159"/>
        <v>60</v>
      </c>
      <c r="M142" s="113">
        <f t="shared" si="160"/>
        <v>1</v>
      </c>
      <c r="N142" s="114">
        <f t="shared" si="119"/>
        <v>0</v>
      </c>
      <c r="O142" s="198">
        <f t="shared" si="161"/>
        <v>30</v>
      </c>
      <c r="P142" s="82"/>
      <c r="Q142" s="75"/>
      <c r="R142" s="76">
        <f t="shared" si="120"/>
        <v>0</v>
      </c>
      <c r="S142" s="74"/>
      <c r="T142" s="75"/>
      <c r="U142" s="76">
        <f t="shared" si="121"/>
        <v>0</v>
      </c>
      <c r="V142" s="74"/>
      <c r="W142" s="83"/>
      <c r="X142" s="76">
        <f t="shared" si="122"/>
        <v>0</v>
      </c>
      <c r="Y142" s="74"/>
      <c r="Z142" s="75"/>
      <c r="AA142" s="76">
        <f t="shared" si="123"/>
        <v>0</v>
      </c>
      <c r="AB142" s="74"/>
      <c r="AC142" s="75"/>
      <c r="AD142" s="76">
        <f t="shared" si="124"/>
        <v>0</v>
      </c>
      <c r="AE142" s="74"/>
      <c r="AF142" s="75"/>
      <c r="AG142" s="61">
        <f t="shared" si="125"/>
        <v>0</v>
      </c>
      <c r="AH142" s="61"/>
      <c r="AI142" s="75"/>
      <c r="AJ142" s="76">
        <f t="shared" si="126"/>
        <v>0</v>
      </c>
      <c r="AK142" s="74"/>
      <c r="AL142" s="75"/>
      <c r="AM142" s="76">
        <f t="shared" si="127"/>
        <v>0</v>
      </c>
      <c r="AN142" s="74"/>
      <c r="AO142" s="75"/>
      <c r="AP142" s="76">
        <f t="shared" si="128"/>
        <v>0</v>
      </c>
      <c r="AQ142" s="74"/>
      <c r="AR142" s="75"/>
      <c r="AS142" s="76">
        <f t="shared" si="129"/>
        <v>0</v>
      </c>
      <c r="AT142" s="74"/>
      <c r="AU142" s="75"/>
      <c r="AV142" s="76">
        <f t="shared" si="130"/>
        <v>0</v>
      </c>
      <c r="AW142" s="74"/>
      <c r="AX142" s="75"/>
      <c r="AY142" s="61">
        <f t="shared" si="131"/>
        <v>0</v>
      </c>
    </row>
    <row r="143" spans="1:51" ht="30" customHeight="1">
      <c r="A143" s="328" t="s">
        <v>350</v>
      </c>
      <c r="B143" s="235" t="s">
        <v>56</v>
      </c>
      <c r="C143" s="19" t="s">
        <v>17</v>
      </c>
      <c r="D143" s="106">
        <v>60</v>
      </c>
      <c r="E143" s="139">
        <v>0.5</v>
      </c>
      <c r="F143" s="107">
        <f>D143*E143</f>
        <v>30</v>
      </c>
      <c r="G143" s="108">
        <f>F143*1.17</f>
        <v>35.099999999999994</v>
      </c>
      <c r="H143" s="325"/>
      <c r="I143" s="255">
        <f t="shared" si="156"/>
        <v>0</v>
      </c>
      <c r="J143" s="255">
        <f t="shared" si="157"/>
        <v>0</v>
      </c>
      <c r="K143" s="326">
        <f t="shared" si="158"/>
        <v>0</v>
      </c>
      <c r="L143" s="197">
        <f t="shared" si="159"/>
        <v>60</v>
      </c>
      <c r="M143" s="113">
        <f t="shared" si="160"/>
        <v>1</v>
      </c>
      <c r="N143" s="114">
        <f t="shared" si="119"/>
        <v>0</v>
      </c>
      <c r="O143" s="198">
        <f t="shared" si="161"/>
        <v>30</v>
      </c>
      <c r="P143" s="82"/>
      <c r="Q143" s="75"/>
      <c r="R143" s="76">
        <f t="shared" si="120"/>
        <v>0</v>
      </c>
      <c r="S143" s="74"/>
      <c r="T143" s="75"/>
      <c r="U143" s="76">
        <f t="shared" si="121"/>
        <v>0</v>
      </c>
      <c r="V143" s="74"/>
      <c r="W143" s="83"/>
      <c r="X143" s="76">
        <f t="shared" si="122"/>
        <v>0</v>
      </c>
      <c r="Y143" s="74"/>
      <c r="Z143" s="75"/>
      <c r="AA143" s="76">
        <f t="shared" si="123"/>
        <v>0</v>
      </c>
      <c r="AB143" s="74"/>
      <c r="AC143" s="75"/>
      <c r="AD143" s="76">
        <f t="shared" si="124"/>
        <v>0</v>
      </c>
      <c r="AE143" s="74"/>
      <c r="AF143" s="75"/>
      <c r="AG143" s="61">
        <f t="shared" si="125"/>
        <v>0</v>
      </c>
      <c r="AH143" s="61"/>
      <c r="AI143" s="75"/>
      <c r="AJ143" s="76">
        <f t="shared" si="126"/>
        <v>0</v>
      </c>
      <c r="AK143" s="74"/>
      <c r="AL143" s="75"/>
      <c r="AM143" s="76">
        <f t="shared" si="127"/>
        <v>0</v>
      </c>
      <c r="AN143" s="74"/>
      <c r="AO143" s="75"/>
      <c r="AP143" s="76">
        <f t="shared" si="128"/>
        <v>0</v>
      </c>
      <c r="AQ143" s="74"/>
      <c r="AR143" s="75"/>
      <c r="AS143" s="76">
        <f t="shared" si="129"/>
        <v>0</v>
      </c>
      <c r="AT143" s="74"/>
      <c r="AU143" s="75"/>
      <c r="AV143" s="76">
        <f t="shared" si="130"/>
        <v>0</v>
      </c>
      <c r="AW143" s="74"/>
      <c r="AX143" s="75"/>
      <c r="AY143" s="61">
        <f t="shared" si="131"/>
        <v>0</v>
      </c>
    </row>
    <row r="144" spans="1:51" ht="30" customHeight="1">
      <c r="A144" s="199" t="s">
        <v>351</v>
      </c>
      <c r="B144" s="235" t="s">
        <v>57</v>
      </c>
      <c r="C144" s="19" t="s">
        <v>17</v>
      </c>
      <c r="D144" s="106">
        <v>60</v>
      </c>
      <c r="E144" s="139">
        <v>0.5</v>
      </c>
      <c r="F144" s="107">
        <f t="shared" ref="F144:F150" si="176">D144*E144</f>
        <v>30</v>
      </c>
      <c r="G144" s="108">
        <f t="shared" ref="G144:G150" si="177">F144*1.17</f>
        <v>35.099999999999994</v>
      </c>
      <c r="H144" s="325"/>
      <c r="I144" s="255">
        <f t="shared" si="156"/>
        <v>0</v>
      </c>
      <c r="J144" s="255">
        <f t="shared" si="157"/>
        <v>0</v>
      </c>
      <c r="K144" s="326">
        <f t="shared" si="158"/>
        <v>0</v>
      </c>
      <c r="L144" s="197">
        <f t="shared" si="159"/>
        <v>60</v>
      </c>
      <c r="M144" s="113">
        <f t="shared" si="160"/>
        <v>1</v>
      </c>
      <c r="N144" s="114">
        <f t="shared" si="119"/>
        <v>0</v>
      </c>
      <c r="O144" s="198">
        <f t="shared" si="161"/>
        <v>30</v>
      </c>
      <c r="P144" s="82"/>
      <c r="Q144" s="75"/>
      <c r="R144" s="76">
        <f t="shared" si="120"/>
        <v>0</v>
      </c>
      <c r="S144" s="74"/>
      <c r="T144" s="75"/>
      <c r="U144" s="76">
        <f t="shared" si="121"/>
        <v>0</v>
      </c>
      <c r="V144" s="74"/>
      <c r="W144" s="83"/>
      <c r="X144" s="76">
        <f t="shared" si="122"/>
        <v>0</v>
      </c>
      <c r="Y144" s="74"/>
      <c r="Z144" s="75"/>
      <c r="AA144" s="76">
        <f t="shared" si="123"/>
        <v>0</v>
      </c>
      <c r="AB144" s="74"/>
      <c r="AC144" s="75"/>
      <c r="AD144" s="76">
        <f t="shared" si="124"/>
        <v>0</v>
      </c>
      <c r="AE144" s="74"/>
      <c r="AF144" s="75"/>
      <c r="AG144" s="61">
        <f t="shared" si="125"/>
        <v>0</v>
      </c>
      <c r="AH144" s="61"/>
      <c r="AI144" s="75"/>
      <c r="AJ144" s="76">
        <f t="shared" si="126"/>
        <v>0</v>
      </c>
      <c r="AK144" s="74"/>
      <c r="AL144" s="75"/>
      <c r="AM144" s="76">
        <f t="shared" si="127"/>
        <v>0</v>
      </c>
      <c r="AN144" s="74"/>
      <c r="AO144" s="75"/>
      <c r="AP144" s="76">
        <f t="shared" si="128"/>
        <v>0</v>
      </c>
      <c r="AQ144" s="74"/>
      <c r="AR144" s="75"/>
      <c r="AS144" s="76">
        <f t="shared" si="129"/>
        <v>0</v>
      </c>
      <c r="AT144" s="74"/>
      <c r="AU144" s="75"/>
      <c r="AV144" s="76">
        <f t="shared" si="130"/>
        <v>0</v>
      </c>
      <c r="AW144" s="74"/>
      <c r="AX144" s="75"/>
      <c r="AY144" s="61">
        <f t="shared" si="131"/>
        <v>0</v>
      </c>
    </row>
    <row r="145" spans="1:51" ht="30" customHeight="1">
      <c r="A145" s="199" t="s">
        <v>352</v>
      </c>
      <c r="B145" s="235" t="s">
        <v>58</v>
      </c>
      <c r="C145" s="19" t="s">
        <v>17</v>
      </c>
      <c r="D145" s="106">
        <v>60</v>
      </c>
      <c r="E145" s="139">
        <v>0.5</v>
      </c>
      <c r="F145" s="107">
        <f t="shared" si="176"/>
        <v>30</v>
      </c>
      <c r="G145" s="108">
        <f t="shared" si="177"/>
        <v>35.099999999999994</v>
      </c>
      <c r="H145" s="325"/>
      <c r="I145" s="255">
        <f t="shared" si="156"/>
        <v>0</v>
      </c>
      <c r="J145" s="255">
        <f t="shared" si="157"/>
        <v>0</v>
      </c>
      <c r="K145" s="326">
        <f t="shared" si="158"/>
        <v>0</v>
      </c>
      <c r="L145" s="197">
        <f t="shared" si="159"/>
        <v>60</v>
      </c>
      <c r="M145" s="113">
        <f t="shared" si="160"/>
        <v>1</v>
      </c>
      <c r="N145" s="114">
        <f t="shared" ref="N145:N208" si="178">+R145+U145+X145+AA145+AD145+AG145+AJ145+AM145+AP145+AS145+AV145+AY145</f>
        <v>0</v>
      </c>
      <c r="O145" s="198">
        <f t="shared" si="161"/>
        <v>30</v>
      </c>
      <c r="P145" s="82"/>
      <c r="Q145" s="75"/>
      <c r="R145" s="76">
        <f t="shared" ref="R145:R208" si="179">+P145*Q145</f>
        <v>0</v>
      </c>
      <c r="S145" s="74"/>
      <c r="T145" s="75"/>
      <c r="U145" s="76">
        <f t="shared" ref="U145:U208" si="180">+S145*T145</f>
        <v>0</v>
      </c>
      <c r="V145" s="74"/>
      <c r="W145" s="83"/>
      <c r="X145" s="76">
        <f t="shared" ref="X145:X208" si="181">+V145*W145</f>
        <v>0</v>
      </c>
      <c r="Y145" s="74"/>
      <c r="Z145" s="75"/>
      <c r="AA145" s="76">
        <f t="shared" ref="AA145:AA208" si="182">+Y145*Z145</f>
        <v>0</v>
      </c>
      <c r="AB145" s="74"/>
      <c r="AC145" s="75"/>
      <c r="AD145" s="76">
        <f t="shared" ref="AD145:AD208" si="183">+AB145*AC145</f>
        <v>0</v>
      </c>
      <c r="AE145" s="74"/>
      <c r="AF145" s="75"/>
      <c r="AG145" s="61">
        <f t="shared" ref="AG145:AG208" si="184">+AE145*AF145</f>
        <v>0</v>
      </c>
      <c r="AH145" s="61"/>
      <c r="AI145" s="75"/>
      <c r="AJ145" s="76">
        <f t="shared" ref="AJ145:AJ208" si="185">+AH145*AI145</f>
        <v>0</v>
      </c>
      <c r="AK145" s="74"/>
      <c r="AL145" s="75"/>
      <c r="AM145" s="76">
        <f t="shared" ref="AM145:AM208" si="186">+AK145*AL145</f>
        <v>0</v>
      </c>
      <c r="AN145" s="74"/>
      <c r="AO145" s="75"/>
      <c r="AP145" s="76">
        <f t="shared" ref="AP145:AP208" si="187">+AN145*AO145</f>
        <v>0</v>
      </c>
      <c r="AQ145" s="74"/>
      <c r="AR145" s="75"/>
      <c r="AS145" s="76">
        <f t="shared" ref="AS145:AS208" si="188">+AQ145*AR145</f>
        <v>0</v>
      </c>
      <c r="AT145" s="74"/>
      <c r="AU145" s="75"/>
      <c r="AV145" s="76">
        <f t="shared" ref="AV145:AV208" si="189">+AT145*AU145</f>
        <v>0</v>
      </c>
      <c r="AW145" s="74"/>
      <c r="AX145" s="75"/>
      <c r="AY145" s="61">
        <f t="shared" ref="AY145:AY208" si="190">+AW145*AX145</f>
        <v>0</v>
      </c>
    </row>
    <row r="146" spans="1:51" ht="30" customHeight="1">
      <c r="A146" s="199" t="s">
        <v>353</v>
      </c>
      <c r="B146" s="235" t="s">
        <v>59</v>
      </c>
      <c r="C146" s="19" t="s">
        <v>17</v>
      </c>
      <c r="D146" s="106">
        <v>60</v>
      </c>
      <c r="E146" s="139">
        <v>0.5</v>
      </c>
      <c r="F146" s="107">
        <f t="shared" si="176"/>
        <v>30</v>
      </c>
      <c r="G146" s="108">
        <f t="shared" si="177"/>
        <v>35.099999999999994</v>
      </c>
      <c r="H146" s="325"/>
      <c r="I146" s="255">
        <f t="shared" si="156"/>
        <v>0</v>
      </c>
      <c r="J146" s="255">
        <f t="shared" si="157"/>
        <v>0</v>
      </c>
      <c r="K146" s="326">
        <f t="shared" si="158"/>
        <v>0</v>
      </c>
      <c r="L146" s="197">
        <f t="shared" si="159"/>
        <v>60</v>
      </c>
      <c r="M146" s="113">
        <f t="shared" si="160"/>
        <v>1</v>
      </c>
      <c r="N146" s="114">
        <f t="shared" si="178"/>
        <v>0</v>
      </c>
      <c r="O146" s="198">
        <f t="shared" si="161"/>
        <v>30</v>
      </c>
      <c r="P146" s="82"/>
      <c r="Q146" s="75"/>
      <c r="R146" s="76">
        <f t="shared" si="179"/>
        <v>0</v>
      </c>
      <c r="S146" s="74"/>
      <c r="T146" s="75"/>
      <c r="U146" s="76">
        <f t="shared" si="180"/>
        <v>0</v>
      </c>
      <c r="V146" s="74"/>
      <c r="W146" s="83"/>
      <c r="X146" s="76">
        <f t="shared" si="181"/>
        <v>0</v>
      </c>
      <c r="Y146" s="74"/>
      <c r="Z146" s="75"/>
      <c r="AA146" s="76">
        <f t="shared" si="182"/>
        <v>0</v>
      </c>
      <c r="AB146" s="74"/>
      <c r="AC146" s="75"/>
      <c r="AD146" s="76">
        <f t="shared" si="183"/>
        <v>0</v>
      </c>
      <c r="AE146" s="74"/>
      <c r="AF146" s="75"/>
      <c r="AG146" s="61">
        <f t="shared" si="184"/>
        <v>0</v>
      </c>
      <c r="AH146" s="61"/>
      <c r="AI146" s="75"/>
      <c r="AJ146" s="76">
        <f t="shared" si="185"/>
        <v>0</v>
      </c>
      <c r="AK146" s="74"/>
      <c r="AL146" s="75"/>
      <c r="AM146" s="76">
        <f t="shared" si="186"/>
        <v>0</v>
      </c>
      <c r="AN146" s="74"/>
      <c r="AO146" s="75"/>
      <c r="AP146" s="76">
        <f t="shared" si="187"/>
        <v>0</v>
      </c>
      <c r="AQ146" s="74"/>
      <c r="AR146" s="75"/>
      <c r="AS146" s="76">
        <f t="shared" si="188"/>
        <v>0</v>
      </c>
      <c r="AT146" s="74"/>
      <c r="AU146" s="75"/>
      <c r="AV146" s="76">
        <f t="shared" si="189"/>
        <v>0</v>
      </c>
      <c r="AW146" s="74"/>
      <c r="AX146" s="75"/>
      <c r="AY146" s="61">
        <f t="shared" si="190"/>
        <v>0</v>
      </c>
    </row>
    <row r="147" spans="1:51" ht="30" customHeight="1">
      <c r="A147" s="199" t="s">
        <v>354</v>
      </c>
      <c r="B147" s="235" t="s">
        <v>60</v>
      </c>
      <c r="C147" s="19" t="s">
        <v>17</v>
      </c>
      <c r="D147" s="106">
        <v>60</v>
      </c>
      <c r="E147" s="139">
        <v>0.5</v>
      </c>
      <c r="F147" s="107">
        <f t="shared" si="176"/>
        <v>30</v>
      </c>
      <c r="G147" s="108">
        <f t="shared" si="177"/>
        <v>35.099999999999994</v>
      </c>
      <c r="H147" s="325"/>
      <c r="I147" s="255">
        <f t="shared" si="156"/>
        <v>0</v>
      </c>
      <c r="J147" s="255">
        <f t="shared" si="157"/>
        <v>0</v>
      </c>
      <c r="K147" s="326">
        <f t="shared" si="158"/>
        <v>0</v>
      </c>
      <c r="L147" s="197">
        <f t="shared" si="159"/>
        <v>60</v>
      </c>
      <c r="M147" s="113">
        <f t="shared" si="160"/>
        <v>1</v>
      </c>
      <c r="N147" s="114">
        <f t="shared" si="178"/>
        <v>0</v>
      </c>
      <c r="O147" s="198">
        <f t="shared" si="161"/>
        <v>30</v>
      </c>
      <c r="P147" s="82"/>
      <c r="Q147" s="75"/>
      <c r="R147" s="76">
        <f t="shared" si="179"/>
        <v>0</v>
      </c>
      <c r="S147" s="74"/>
      <c r="T147" s="75"/>
      <c r="U147" s="76">
        <f t="shared" si="180"/>
        <v>0</v>
      </c>
      <c r="V147" s="74"/>
      <c r="W147" s="83"/>
      <c r="X147" s="76">
        <f t="shared" si="181"/>
        <v>0</v>
      </c>
      <c r="Y147" s="74"/>
      <c r="Z147" s="75"/>
      <c r="AA147" s="76">
        <f t="shared" si="182"/>
        <v>0</v>
      </c>
      <c r="AB147" s="74"/>
      <c r="AC147" s="75"/>
      <c r="AD147" s="76">
        <f t="shared" si="183"/>
        <v>0</v>
      </c>
      <c r="AE147" s="74"/>
      <c r="AF147" s="75"/>
      <c r="AG147" s="61">
        <f t="shared" si="184"/>
        <v>0</v>
      </c>
      <c r="AH147" s="61"/>
      <c r="AI147" s="75"/>
      <c r="AJ147" s="76">
        <f t="shared" si="185"/>
        <v>0</v>
      </c>
      <c r="AK147" s="74"/>
      <c r="AL147" s="75"/>
      <c r="AM147" s="76">
        <f t="shared" si="186"/>
        <v>0</v>
      </c>
      <c r="AN147" s="74"/>
      <c r="AO147" s="75"/>
      <c r="AP147" s="76">
        <f t="shared" si="187"/>
        <v>0</v>
      </c>
      <c r="AQ147" s="74"/>
      <c r="AR147" s="75"/>
      <c r="AS147" s="76">
        <f t="shared" si="188"/>
        <v>0</v>
      </c>
      <c r="AT147" s="74"/>
      <c r="AU147" s="75"/>
      <c r="AV147" s="76">
        <f t="shared" si="189"/>
        <v>0</v>
      </c>
      <c r="AW147" s="74"/>
      <c r="AX147" s="75"/>
      <c r="AY147" s="61">
        <f t="shared" si="190"/>
        <v>0</v>
      </c>
    </row>
    <row r="148" spans="1:51" ht="30" customHeight="1">
      <c r="A148" s="199" t="s">
        <v>355</v>
      </c>
      <c r="B148" s="235" t="s">
        <v>61</v>
      </c>
      <c r="C148" s="19" t="s">
        <v>17</v>
      </c>
      <c r="D148" s="106">
        <v>60</v>
      </c>
      <c r="E148" s="139">
        <v>0.5</v>
      </c>
      <c r="F148" s="107">
        <f t="shared" si="176"/>
        <v>30</v>
      </c>
      <c r="G148" s="108">
        <f t="shared" si="177"/>
        <v>35.099999999999994</v>
      </c>
      <c r="H148" s="325"/>
      <c r="I148" s="255">
        <f t="shared" si="156"/>
        <v>0</v>
      </c>
      <c r="J148" s="255">
        <f t="shared" si="157"/>
        <v>0</v>
      </c>
      <c r="K148" s="326">
        <f t="shared" si="158"/>
        <v>0</v>
      </c>
      <c r="L148" s="197">
        <f t="shared" si="159"/>
        <v>60</v>
      </c>
      <c r="M148" s="113">
        <f t="shared" si="160"/>
        <v>1</v>
      </c>
      <c r="N148" s="114">
        <f t="shared" si="178"/>
        <v>0</v>
      </c>
      <c r="O148" s="198">
        <f t="shared" si="161"/>
        <v>30</v>
      </c>
      <c r="P148" s="82"/>
      <c r="Q148" s="75"/>
      <c r="R148" s="76">
        <f t="shared" si="179"/>
        <v>0</v>
      </c>
      <c r="S148" s="74"/>
      <c r="T148" s="75"/>
      <c r="U148" s="76">
        <f t="shared" si="180"/>
        <v>0</v>
      </c>
      <c r="V148" s="74"/>
      <c r="W148" s="83"/>
      <c r="X148" s="76">
        <f t="shared" si="181"/>
        <v>0</v>
      </c>
      <c r="Y148" s="74"/>
      <c r="Z148" s="75"/>
      <c r="AA148" s="76">
        <f t="shared" si="182"/>
        <v>0</v>
      </c>
      <c r="AB148" s="74"/>
      <c r="AC148" s="75"/>
      <c r="AD148" s="76">
        <f t="shared" si="183"/>
        <v>0</v>
      </c>
      <c r="AE148" s="74"/>
      <c r="AF148" s="75"/>
      <c r="AG148" s="61">
        <f t="shared" si="184"/>
        <v>0</v>
      </c>
      <c r="AH148" s="61"/>
      <c r="AI148" s="75"/>
      <c r="AJ148" s="76">
        <f t="shared" si="185"/>
        <v>0</v>
      </c>
      <c r="AK148" s="74"/>
      <c r="AL148" s="75"/>
      <c r="AM148" s="76">
        <f t="shared" si="186"/>
        <v>0</v>
      </c>
      <c r="AN148" s="74"/>
      <c r="AO148" s="75"/>
      <c r="AP148" s="76">
        <f t="shared" si="187"/>
        <v>0</v>
      </c>
      <c r="AQ148" s="74"/>
      <c r="AR148" s="75"/>
      <c r="AS148" s="76">
        <f t="shared" si="188"/>
        <v>0</v>
      </c>
      <c r="AT148" s="74"/>
      <c r="AU148" s="75"/>
      <c r="AV148" s="76">
        <f t="shared" si="189"/>
        <v>0</v>
      </c>
      <c r="AW148" s="74"/>
      <c r="AX148" s="75"/>
      <c r="AY148" s="61">
        <f t="shared" si="190"/>
        <v>0</v>
      </c>
    </row>
    <row r="149" spans="1:51" ht="30" customHeight="1">
      <c r="A149" s="199" t="s">
        <v>356</v>
      </c>
      <c r="B149" s="235" t="s">
        <v>62</v>
      </c>
      <c r="C149" s="19" t="s">
        <v>17</v>
      </c>
      <c r="D149" s="106">
        <v>60</v>
      </c>
      <c r="E149" s="139">
        <v>0.5</v>
      </c>
      <c r="F149" s="107">
        <f t="shared" si="176"/>
        <v>30</v>
      </c>
      <c r="G149" s="108">
        <f t="shared" si="177"/>
        <v>35.099999999999994</v>
      </c>
      <c r="H149" s="325"/>
      <c r="I149" s="255">
        <f t="shared" si="156"/>
        <v>0</v>
      </c>
      <c r="J149" s="255">
        <f t="shared" si="157"/>
        <v>0</v>
      </c>
      <c r="K149" s="326">
        <f t="shared" si="158"/>
        <v>0</v>
      </c>
      <c r="L149" s="197">
        <f t="shared" si="159"/>
        <v>60</v>
      </c>
      <c r="M149" s="113">
        <f t="shared" si="160"/>
        <v>1</v>
      </c>
      <c r="N149" s="114">
        <f t="shared" si="178"/>
        <v>0</v>
      </c>
      <c r="O149" s="198">
        <f t="shared" si="161"/>
        <v>30</v>
      </c>
      <c r="P149" s="82"/>
      <c r="Q149" s="75"/>
      <c r="R149" s="76">
        <f t="shared" si="179"/>
        <v>0</v>
      </c>
      <c r="S149" s="74"/>
      <c r="T149" s="75"/>
      <c r="U149" s="76">
        <f t="shared" si="180"/>
        <v>0</v>
      </c>
      <c r="V149" s="74"/>
      <c r="W149" s="83"/>
      <c r="X149" s="76">
        <f t="shared" si="181"/>
        <v>0</v>
      </c>
      <c r="Y149" s="74"/>
      <c r="Z149" s="75"/>
      <c r="AA149" s="76">
        <f t="shared" si="182"/>
        <v>0</v>
      </c>
      <c r="AB149" s="74"/>
      <c r="AC149" s="75"/>
      <c r="AD149" s="76">
        <f t="shared" si="183"/>
        <v>0</v>
      </c>
      <c r="AE149" s="74"/>
      <c r="AF149" s="75"/>
      <c r="AG149" s="61">
        <f t="shared" si="184"/>
        <v>0</v>
      </c>
      <c r="AH149" s="61"/>
      <c r="AI149" s="75"/>
      <c r="AJ149" s="76">
        <f t="shared" si="185"/>
        <v>0</v>
      </c>
      <c r="AK149" s="74"/>
      <c r="AL149" s="75"/>
      <c r="AM149" s="76">
        <f t="shared" si="186"/>
        <v>0</v>
      </c>
      <c r="AN149" s="74"/>
      <c r="AO149" s="75"/>
      <c r="AP149" s="76">
        <f t="shared" si="187"/>
        <v>0</v>
      </c>
      <c r="AQ149" s="74"/>
      <c r="AR149" s="75"/>
      <c r="AS149" s="76">
        <f t="shared" si="188"/>
        <v>0</v>
      </c>
      <c r="AT149" s="74"/>
      <c r="AU149" s="75"/>
      <c r="AV149" s="76">
        <f t="shared" si="189"/>
        <v>0</v>
      </c>
      <c r="AW149" s="74"/>
      <c r="AX149" s="75"/>
      <c r="AY149" s="61">
        <f t="shared" si="190"/>
        <v>0</v>
      </c>
    </row>
    <row r="150" spans="1:51" ht="30" customHeight="1">
      <c r="A150" s="199" t="s">
        <v>357</v>
      </c>
      <c r="B150" s="235" t="s">
        <v>63</v>
      </c>
      <c r="C150" s="19" t="s">
        <v>17</v>
      </c>
      <c r="D150" s="106">
        <v>60</v>
      </c>
      <c r="E150" s="139">
        <v>0.5</v>
      </c>
      <c r="F150" s="107">
        <f t="shared" si="176"/>
        <v>30</v>
      </c>
      <c r="G150" s="108">
        <f t="shared" si="177"/>
        <v>35.099999999999994</v>
      </c>
      <c r="H150" s="325"/>
      <c r="I150" s="255">
        <f t="shared" si="156"/>
        <v>0</v>
      </c>
      <c r="J150" s="255">
        <f t="shared" si="157"/>
        <v>0</v>
      </c>
      <c r="K150" s="326">
        <f t="shared" si="158"/>
        <v>0</v>
      </c>
      <c r="L150" s="197">
        <f t="shared" si="159"/>
        <v>60</v>
      </c>
      <c r="M150" s="113">
        <f t="shared" si="160"/>
        <v>1</v>
      </c>
      <c r="N150" s="114">
        <f t="shared" si="178"/>
        <v>0</v>
      </c>
      <c r="O150" s="198">
        <f t="shared" si="161"/>
        <v>30</v>
      </c>
      <c r="P150" s="82"/>
      <c r="Q150" s="75"/>
      <c r="R150" s="76">
        <f t="shared" si="179"/>
        <v>0</v>
      </c>
      <c r="S150" s="74"/>
      <c r="T150" s="75"/>
      <c r="U150" s="76">
        <f t="shared" si="180"/>
        <v>0</v>
      </c>
      <c r="V150" s="74"/>
      <c r="W150" s="83"/>
      <c r="X150" s="76">
        <f t="shared" si="181"/>
        <v>0</v>
      </c>
      <c r="Y150" s="74"/>
      <c r="Z150" s="75"/>
      <c r="AA150" s="76">
        <f t="shared" si="182"/>
        <v>0</v>
      </c>
      <c r="AB150" s="74"/>
      <c r="AC150" s="75"/>
      <c r="AD150" s="76">
        <f t="shared" si="183"/>
        <v>0</v>
      </c>
      <c r="AE150" s="74"/>
      <c r="AF150" s="75"/>
      <c r="AG150" s="61">
        <f t="shared" si="184"/>
        <v>0</v>
      </c>
      <c r="AH150" s="61"/>
      <c r="AI150" s="75"/>
      <c r="AJ150" s="76">
        <f t="shared" si="185"/>
        <v>0</v>
      </c>
      <c r="AK150" s="74"/>
      <c r="AL150" s="75"/>
      <c r="AM150" s="76">
        <f t="shared" si="186"/>
        <v>0</v>
      </c>
      <c r="AN150" s="74"/>
      <c r="AO150" s="75"/>
      <c r="AP150" s="76">
        <f t="shared" si="187"/>
        <v>0</v>
      </c>
      <c r="AQ150" s="74"/>
      <c r="AR150" s="75"/>
      <c r="AS150" s="76">
        <f t="shared" si="188"/>
        <v>0</v>
      </c>
      <c r="AT150" s="74"/>
      <c r="AU150" s="75"/>
      <c r="AV150" s="76">
        <f t="shared" si="189"/>
        <v>0</v>
      </c>
      <c r="AW150" s="74"/>
      <c r="AX150" s="75"/>
      <c r="AY150" s="61">
        <f t="shared" si="190"/>
        <v>0</v>
      </c>
    </row>
    <row r="151" spans="1:51" s="3" customFormat="1" ht="30" customHeight="1">
      <c r="A151" s="292" t="s">
        <v>358</v>
      </c>
      <c r="B151" s="293" t="s">
        <v>69</v>
      </c>
      <c r="C151" s="294"/>
      <c r="D151" s="295"/>
      <c r="E151" s="295"/>
      <c r="F151" s="297">
        <f>SUM(F152:F163)</f>
        <v>1200</v>
      </c>
      <c r="G151" s="298">
        <f t="shared" ref="G151" si="191">+F151*1.17</f>
        <v>1404</v>
      </c>
      <c r="H151" s="322"/>
      <c r="I151" s="323">
        <f t="shared" ref="I151" si="192">+P151+S151+V151+Y151+AB151+AE151</f>
        <v>0</v>
      </c>
      <c r="J151" s="323">
        <f t="shared" ref="J151" si="193">+AH151+AK151+AN151+AQ151+AT151+AW151</f>
        <v>0</v>
      </c>
      <c r="K151" s="324">
        <f t="shared" si="158"/>
        <v>0</v>
      </c>
      <c r="L151" s="91">
        <f t="shared" si="159"/>
        <v>0</v>
      </c>
      <c r="M151" s="267" t="e">
        <f t="shared" si="160"/>
        <v>#DIV/0!</v>
      </c>
      <c r="N151" s="268">
        <f t="shared" si="178"/>
        <v>0</v>
      </c>
      <c r="O151" s="269">
        <f t="shared" ref="O151" si="194">+F151-(R151+U151+X151+AA151+AD151+AG151+AJ151+AM151+AP151+AS151+AV151+AY151)</f>
        <v>1200</v>
      </c>
      <c r="P151" s="97"/>
      <c r="Q151" s="98"/>
      <c r="R151" s="99">
        <f t="shared" si="179"/>
        <v>0</v>
      </c>
      <c r="S151" s="100"/>
      <c r="T151" s="98"/>
      <c r="U151" s="99">
        <f t="shared" si="180"/>
        <v>0</v>
      </c>
      <c r="V151" s="100"/>
      <c r="W151" s="101"/>
      <c r="X151" s="99">
        <f t="shared" si="181"/>
        <v>0</v>
      </c>
      <c r="Y151" s="100"/>
      <c r="Z151" s="98"/>
      <c r="AA151" s="99">
        <f t="shared" si="182"/>
        <v>0</v>
      </c>
      <c r="AB151" s="100"/>
      <c r="AC151" s="98"/>
      <c r="AD151" s="99">
        <f t="shared" si="183"/>
        <v>0</v>
      </c>
      <c r="AE151" s="100"/>
      <c r="AF151" s="98"/>
      <c r="AG151" s="93">
        <f t="shared" si="184"/>
        <v>0</v>
      </c>
      <c r="AH151" s="93"/>
      <c r="AI151" s="98"/>
      <c r="AJ151" s="99">
        <f t="shared" si="185"/>
        <v>0</v>
      </c>
      <c r="AK151" s="100"/>
      <c r="AL151" s="98"/>
      <c r="AM151" s="99">
        <f t="shared" si="186"/>
        <v>0</v>
      </c>
      <c r="AN151" s="100"/>
      <c r="AO151" s="98"/>
      <c r="AP151" s="99">
        <f t="shared" si="187"/>
        <v>0</v>
      </c>
      <c r="AQ151" s="100"/>
      <c r="AR151" s="98"/>
      <c r="AS151" s="99">
        <f t="shared" si="188"/>
        <v>0</v>
      </c>
      <c r="AT151" s="100"/>
      <c r="AU151" s="98"/>
      <c r="AV151" s="99">
        <f t="shared" si="189"/>
        <v>0</v>
      </c>
      <c r="AW151" s="100"/>
      <c r="AX151" s="98"/>
      <c r="AY151" s="93">
        <f t="shared" si="190"/>
        <v>0</v>
      </c>
    </row>
    <row r="152" spans="1:51" ht="30" customHeight="1">
      <c r="A152" s="199" t="s">
        <v>359</v>
      </c>
      <c r="B152" s="235" t="s">
        <v>52</v>
      </c>
      <c r="C152" s="19" t="s">
        <v>17</v>
      </c>
      <c r="D152" s="106">
        <v>200</v>
      </c>
      <c r="E152" s="139">
        <v>0.5</v>
      </c>
      <c r="F152" s="107">
        <f t="shared" ref="F152:F155" si="195">D152*E152</f>
        <v>100</v>
      </c>
      <c r="G152" s="108">
        <f t="shared" ref="G152:G155" si="196">F152*1.17</f>
        <v>117</v>
      </c>
      <c r="H152" s="325"/>
      <c r="I152" s="255">
        <f t="shared" si="156"/>
        <v>0</v>
      </c>
      <c r="J152" s="255">
        <f t="shared" si="157"/>
        <v>0</v>
      </c>
      <c r="K152" s="326">
        <f t="shared" si="158"/>
        <v>0</v>
      </c>
      <c r="L152" s="197">
        <f t="shared" si="159"/>
        <v>200</v>
      </c>
      <c r="M152" s="113">
        <f t="shared" si="160"/>
        <v>1</v>
      </c>
      <c r="N152" s="114">
        <f t="shared" si="178"/>
        <v>0</v>
      </c>
      <c r="O152" s="198">
        <f t="shared" si="161"/>
        <v>100</v>
      </c>
      <c r="P152" s="82"/>
      <c r="Q152" s="75"/>
      <c r="R152" s="76">
        <f t="shared" si="179"/>
        <v>0</v>
      </c>
      <c r="S152" s="74"/>
      <c r="T152" s="75"/>
      <c r="U152" s="76">
        <f t="shared" si="180"/>
        <v>0</v>
      </c>
      <c r="V152" s="74"/>
      <c r="W152" s="83"/>
      <c r="X152" s="76">
        <f t="shared" si="181"/>
        <v>0</v>
      </c>
      <c r="Y152" s="74"/>
      <c r="Z152" s="75"/>
      <c r="AA152" s="76">
        <f t="shared" si="182"/>
        <v>0</v>
      </c>
      <c r="AB152" s="74"/>
      <c r="AC152" s="75"/>
      <c r="AD152" s="76">
        <f t="shared" si="183"/>
        <v>0</v>
      </c>
      <c r="AE152" s="74"/>
      <c r="AF152" s="75"/>
      <c r="AG152" s="61">
        <f t="shared" si="184"/>
        <v>0</v>
      </c>
      <c r="AH152" s="61"/>
      <c r="AI152" s="75"/>
      <c r="AJ152" s="76">
        <f t="shared" si="185"/>
        <v>0</v>
      </c>
      <c r="AK152" s="74"/>
      <c r="AL152" s="75"/>
      <c r="AM152" s="76">
        <f t="shared" si="186"/>
        <v>0</v>
      </c>
      <c r="AN152" s="74"/>
      <c r="AO152" s="75"/>
      <c r="AP152" s="76">
        <f t="shared" si="187"/>
        <v>0</v>
      </c>
      <c r="AQ152" s="74"/>
      <c r="AR152" s="75"/>
      <c r="AS152" s="76">
        <f t="shared" si="188"/>
        <v>0</v>
      </c>
      <c r="AT152" s="74"/>
      <c r="AU152" s="75"/>
      <c r="AV152" s="76">
        <f t="shared" si="189"/>
        <v>0</v>
      </c>
      <c r="AW152" s="74"/>
      <c r="AX152" s="75"/>
      <c r="AY152" s="61">
        <f t="shared" si="190"/>
        <v>0</v>
      </c>
    </row>
    <row r="153" spans="1:51" ht="30" customHeight="1">
      <c r="A153" s="199" t="s">
        <v>360</v>
      </c>
      <c r="B153" s="235" t="s">
        <v>53</v>
      </c>
      <c r="C153" s="19" t="s">
        <v>17</v>
      </c>
      <c r="D153" s="106">
        <v>200</v>
      </c>
      <c r="E153" s="139">
        <v>0.5</v>
      </c>
      <c r="F153" s="107">
        <f t="shared" si="195"/>
        <v>100</v>
      </c>
      <c r="G153" s="108">
        <f t="shared" si="196"/>
        <v>117</v>
      </c>
      <c r="H153" s="325"/>
      <c r="I153" s="255">
        <f t="shared" si="156"/>
        <v>0</v>
      </c>
      <c r="J153" s="255">
        <f t="shared" si="157"/>
        <v>0</v>
      </c>
      <c r="K153" s="326">
        <f t="shared" si="158"/>
        <v>0</v>
      </c>
      <c r="L153" s="197">
        <f t="shared" si="159"/>
        <v>200</v>
      </c>
      <c r="M153" s="113">
        <f t="shared" si="160"/>
        <v>1</v>
      </c>
      <c r="N153" s="114">
        <f t="shared" si="178"/>
        <v>0</v>
      </c>
      <c r="O153" s="198">
        <f t="shared" si="161"/>
        <v>100</v>
      </c>
      <c r="P153" s="82"/>
      <c r="Q153" s="75"/>
      <c r="R153" s="76">
        <f t="shared" si="179"/>
        <v>0</v>
      </c>
      <c r="S153" s="74"/>
      <c r="T153" s="75"/>
      <c r="U153" s="76">
        <f t="shared" si="180"/>
        <v>0</v>
      </c>
      <c r="V153" s="74"/>
      <c r="W153" s="83"/>
      <c r="X153" s="76">
        <f t="shared" si="181"/>
        <v>0</v>
      </c>
      <c r="Y153" s="74"/>
      <c r="Z153" s="75"/>
      <c r="AA153" s="76">
        <f t="shared" si="182"/>
        <v>0</v>
      </c>
      <c r="AB153" s="74"/>
      <c r="AC153" s="75"/>
      <c r="AD153" s="76">
        <f t="shared" si="183"/>
        <v>0</v>
      </c>
      <c r="AE153" s="74"/>
      <c r="AF153" s="75"/>
      <c r="AG153" s="61">
        <f t="shared" si="184"/>
        <v>0</v>
      </c>
      <c r="AH153" s="61"/>
      <c r="AI153" s="75"/>
      <c r="AJ153" s="76">
        <f t="shared" si="185"/>
        <v>0</v>
      </c>
      <c r="AK153" s="74"/>
      <c r="AL153" s="75"/>
      <c r="AM153" s="76">
        <f t="shared" si="186"/>
        <v>0</v>
      </c>
      <c r="AN153" s="74"/>
      <c r="AO153" s="75"/>
      <c r="AP153" s="76">
        <f t="shared" si="187"/>
        <v>0</v>
      </c>
      <c r="AQ153" s="74"/>
      <c r="AR153" s="75"/>
      <c r="AS153" s="76">
        <f t="shared" si="188"/>
        <v>0</v>
      </c>
      <c r="AT153" s="74"/>
      <c r="AU153" s="75"/>
      <c r="AV153" s="76">
        <f t="shared" si="189"/>
        <v>0</v>
      </c>
      <c r="AW153" s="74"/>
      <c r="AX153" s="75"/>
      <c r="AY153" s="61">
        <f t="shared" si="190"/>
        <v>0</v>
      </c>
    </row>
    <row r="154" spans="1:51" ht="30" customHeight="1">
      <c r="A154" s="199" t="s">
        <v>361</v>
      </c>
      <c r="B154" s="235" t="s">
        <v>54</v>
      </c>
      <c r="C154" s="19" t="s">
        <v>17</v>
      </c>
      <c r="D154" s="106">
        <v>200</v>
      </c>
      <c r="E154" s="139">
        <v>0.5</v>
      </c>
      <c r="F154" s="107">
        <f t="shared" si="195"/>
        <v>100</v>
      </c>
      <c r="G154" s="108">
        <f t="shared" si="196"/>
        <v>117</v>
      </c>
      <c r="H154" s="325"/>
      <c r="I154" s="255">
        <f t="shared" si="156"/>
        <v>0</v>
      </c>
      <c r="J154" s="255">
        <f t="shared" si="157"/>
        <v>0</v>
      </c>
      <c r="K154" s="326">
        <f t="shared" si="158"/>
        <v>0</v>
      </c>
      <c r="L154" s="197">
        <f t="shared" si="159"/>
        <v>200</v>
      </c>
      <c r="M154" s="113">
        <f t="shared" si="160"/>
        <v>1</v>
      </c>
      <c r="N154" s="114">
        <f t="shared" si="178"/>
        <v>0</v>
      </c>
      <c r="O154" s="198">
        <f t="shared" si="161"/>
        <v>100</v>
      </c>
      <c r="P154" s="82"/>
      <c r="Q154" s="75"/>
      <c r="R154" s="76">
        <f t="shared" si="179"/>
        <v>0</v>
      </c>
      <c r="S154" s="74"/>
      <c r="T154" s="75"/>
      <c r="U154" s="76">
        <f t="shared" si="180"/>
        <v>0</v>
      </c>
      <c r="V154" s="74"/>
      <c r="W154" s="83"/>
      <c r="X154" s="76">
        <f t="shared" si="181"/>
        <v>0</v>
      </c>
      <c r="Y154" s="74"/>
      <c r="Z154" s="75"/>
      <c r="AA154" s="76">
        <f t="shared" si="182"/>
        <v>0</v>
      </c>
      <c r="AB154" s="74"/>
      <c r="AC154" s="75"/>
      <c r="AD154" s="76">
        <f t="shared" si="183"/>
        <v>0</v>
      </c>
      <c r="AE154" s="74"/>
      <c r="AF154" s="75"/>
      <c r="AG154" s="61">
        <f t="shared" si="184"/>
        <v>0</v>
      </c>
      <c r="AH154" s="61"/>
      <c r="AI154" s="75"/>
      <c r="AJ154" s="76">
        <f t="shared" si="185"/>
        <v>0</v>
      </c>
      <c r="AK154" s="74"/>
      <c r="AL154" s="75"/>
      <c r="AM154" s="76">
        <f t="shared" si="186"/>
        <v>0</v>
      </c>
      <c r="AN154" s="74"/>
      <c r="AO154" s="75"/>
      <c r="AP154" s="76">
        <f t="shared" si="187"/>
        <v>0</v>
      </c>
      <c r="AQ154" s="74"/>
      <c r="AR154" s="75"/>
      <c r="AS154" s="76">
        <f t="shared" si="188"/>
        <v>0</v>
      </c>
      <c r="AT154" s="74"/>
      <c r="AU154" s="75"/>
      <c r="AV154" s="76">
        <f t="shared" si="189"/>
        <v>0</v>
      </c>
      <c r="AW154" s="74"/>
      <c r="AX154" s="75"/>
      <c r="AY154" s="61">
        <f t="shared" si="190"/>
        <v>0</v>
      </c>
    </row>
    <row r="155" spans="1:51" ht="30" customHeight="1">
      <c r="A155" s="199" t="s">
        <v>362</v>
      </c>
      <c r="B155" s="235" t="s">
        <v>55</v>
      </c>
      <c r="C155" s="19" t="s">
        <v>17</v>
      </c>
      <c r="D155" s="106">
        <v>200</v>
      </c>
      <c r="E155" s="139">
        <v>0.5</v>
      </c>
      <c r="F155" s="107">
        <f t="shared" si="195"/>
        <v>100</v>
      </c>
      <c r="G155" s="108">
        <f t="shared" si="196"/>
        <v>117</v>
      </c>
      <c r="H155" s="325"/>
      <c r="I155" s="255">
        <f t="shared" si="156"/>
        <v>0</v>
      </c>
      <c r="J155" s="255">
        <f t="shared" si="157"/>
        <v>0</v>
      </c>
      <c r="K155" s="326">
        <f t="shared" si="158"/>
        <v>0</v>
      </c>
      <c r="L155" s="197">
        <f t="shared" si="159"/>
        <v>200</v>
      </c>
      <c r="M155" s="113">
        <f t="shared" si="160"/>
        <v>1</v>
      </c>
      <c r="N155" s="114">
        <f t="shared" si="178"/>
        <v>0</v>
      </c>
      <c r="O155" s="198">
        <f t="shared" si="161"/>
        <v>100</v>
      </c>
      <c r="P155" s="82"/>
      <c r="Q155" s="75"/>
      <c r="R155" s="76">
        <f t="shared" si="179"/>
        <v>0</v>
      </c>
      <c r="S155" s="74"/>
      <c r="T155" s="75"/>
      <c r="U155" s="76">
        <f t="shared" si="180"/>
        <v>0</v>
      </c>
      <c r="V155" s="74"/>
      <c r="W155" s="83"/>
      <c r="X155" s="76">
        <f t="shared" si="181"/>
        <v>0</v>
      </c>
      <c r="Y155" s="74"/>
      <c r="Z155" s="75"/>
      <c r="AA155" s="76">
        <f t="shared" si="182"/>
        <v>0</v>
      </c>
      <c r="AB155" s="74"/>
      <c r="AC155" s="75"/>
      <c r="AD155" s="76">
        <f t="shared" si="183"/>
        <v>0</v>
      </c>
      <c r="AE155" s="74"/>
      <c r="AF155" s="75"/>
      <c r="AG155" s="61">
        <f t="shared" si="184"/>
        <v>0</v>
      </c>
      <c r="AH155" s="61"/>
      <c r="AI155" s="75"/>
      <c r="AJ155" s="76">
        <f t="shared" si="185"/>
        <v>0</v>
      </c>
      <c r="AK155" s="74"/>
      <c r="AL155" s="75"/>
      <c r="AM155" s="76">
        <f t="shared" si="186"/>
        <v>0</v>
      </c>
      <c r="AN155" s="74"/>
      <c r="AO155" s="75"/>
      <c r="AP155" s="76">
        <f t="shared" si="187"/>
        <v>0</v>
      </c>
      <c r="AQ155" s="74"/>
      <c r="AR155" s="75"/>
      <c r="AS155" s="76">
        <f t="shared" si="188"/>
        <v>0</v>
      </c>
      <c r="AT155" s="74"/>
      <c r="AU155" s="75"/>
      <c r="AV155" s="76">
        <f t="shared" si="189"/>
        <v>0</v>
      </c>
      <c r="AW155" s="74"/>
      <c r="AX155" s="75"/>
      <c r="AY155" s="61">
        <f t="shared" si="190"/>
        <v>0</v>
      </c>
    </row>
    <row r="156" spans="1:51" ht="30" customHeight="1">
      <c r="A156" s="199" t="s">
        <v>363</v>
      </c>
      <c r="B156" s="235" t="s">
        <v>56</v>
      </c>
      <c r="C156" s="19" t="s">
        <v>17</v>
      </c>
      <c r="D156" s="106">
        <v>200</v>
      </c>
      <c r="E156" s="139">
        <v>0.5</v>
      </c>
      <c r="F156" s="107">
        <f>D156*E156</f>
        <v>100</v>
      </c>
      <c r="G156" s="108">
        <f>F156*1.17</f>
        <v>117</v>
      </c>
      <c r="H156" s="325"/>
      <c r="I156" s="255">
        <f t="shared" si="156"/>
        <v>0</v>
      </c>
      <c r="J156" s="255">
        <f t="shared" si="157"/>
        <v>0</v>
      </c>
      <c r="K156" s="326">
        <f t="shared" si="158"/>
        <v>0</v>
      </c>
      <c r="L156" s="197">
        <f t="shared" si="159"/>
        <v>200</v>
      </c>
      <c r="M156" s="113">
        <f t="shared" si="160"/>
        <v>1</v>
      </c>
      <c r="N156" s="114">
        <f t="shared" si="178"/>
        <v>0</v>
      </c>
      <c r="O156" s="198">
        <f t="shared" si="161"/>
        <v>100</v>
      </c>
      <c r="P156" s="82"/>
      <c r="Q156" s="75"/>
      <c r="R156" s="76">
        <f t="shared" si="179"/>
        <v>0</v>
      </c>
      <c r="S156" s="74"/>
      <c r="T156" s="75"/>
      <c r="U156" s="76">
        <f t="shared" si="180"/>
        <v>0</v>
      </c>
      <c r="V156" s="74"/>
      <c r="W156" s="83"/>
      <c r="X156" s="76">
        <f t="shared" si="181"/>
        <v>0</v>
      </c>
      <c r="Y156" s="74"/>
      <c r="Z156" s="75"/>
      <c r="AA156" s="76">
        <f t="shared" si="182"/>
        <v>0</v>
      </c>
      <c r="AB156" s="74"/>
      <c r="AC156" s="75"/>
      <c r="AD156" s="76">
        <f t="shared" si="183"/>
        <v>0</v>
      </c>
      <c r="AE156" s="74"/>
      <c r="AF156" s="75"/>
      <c r="AG156" s="61">
        <f t="shared" si="184"/>
        <v>0</v>
      </c>
      <c r="AH156" s="61"/>
      <c r="AI156" s="75"/>
      <c r="AJ156" s="76">
        <f t="shared" si="185"/>
        <v>0</v>
      </c>
      <c r="AK156" s="74"/>
      <c r="AL156" s="75"/>
      <c r="AM156" s="76">
        <f t="shared" si="186"/>
        <v>0</v>
      </c>
      <c r="AN156" s="74"/>
      <c r="AO156" s="75"/>
      <c r="AP156" s="76">
        <f t="shared" si="187"/>
        <v>0</v>
      </c>
      <c r="AQ156" s="74"/>
      <c r="AR156" s="75"/>
      <c r="AS156" s="76">
        <f t="shared" si="188"/>
        <v>0</v>
      </c>
      <c r="AT156" s="74"/>
      <c r="AU156" s="75"/>
      <c r="AV156" s="76">
        <f t="shared" si="189"/>
        <v>0</v>
      </c>
      <c r="AW156" s="74"/>
      <c r="AX156" s="75"/>
      <c r="AY156" s="61">
        <f t="shared" si="190"/>
        <v>0</v>
      </c>
    </row>
    <row r="157" spans="1:51" ht="30" customHeight="1">
      <c r="A157" s="199" t="s">
        <v>364</v>
      </c>
      <c r="B157" s="235" t="s">
        <v>57</v>
      </c>
      <c r="C157" s="19" t="s">
        <v>17</v>
      </c>
      <c r="D157" s="106">
        <v>200</v>
      </c>
      <c r="E157" s="139">
        <v>0.5</v>
      </c>
      <c r="F157" s="107">
        <f t="shared" ref="F157:F163" si="197">D157*E157</f>
        <v>100</v>
      </c>
      <c r="G157" s="108">
        <f t="shared" ref="G157:G163" si="198">F157*1.17</f>
        <v>117</v>
      </c>
      <c r="H157" s="325"/>
      <c r="I157" s="255">
        <f t="shared" si="156"/>
        <v>0</v>
      </c>
      <c r="J157" s="255">
        <f t="shared" si="157"/>
        <v>0</v>
      </c>
      <c r="K157" s="326">
        <f t="shared" si="158"/>
        <v>0</v>
      </c>
      <c r="L157" s="197">
        <f t="shared" si="159"/>
        <v>200</v>
      </c>
      <c r="M157" s="113">
        <f t="shared" si="160"/>
        <v>1</v>
      </c>
      <c r="N157" s="114">
        <f t="shared" si="178"/>
        <v>0</v>
      </c>
      <c r="O157" s="198">
        <f t="shared" si="161"/>
        <v>100</v>
      </c>
      <c r="P157" s="82"/>
      <c r="Q157" s="75"/>
      <c r="R157" s="76">
        <f t="shared" si="179"/>
        <v>0</v>
      </c>
      <c r="S157" s="74"/>
      <c r="T157" s="75"/>
      <c r="U157" s="76">
        <f t="shared" si="180"/>
        <v>0</v>
      </c>
      <c r="V157" s="74"/>
      <c r="W157" s="83"/>
      <c r="X157" s="76">
        <f t="shared" si="181"/>
        <v>0</v>
      </c>
      <c r="Y157" s="74"/>
      <c r="Z157" s="75"/>
      <c r="AA157" s="76">
        <f t="shared" si="182"/>
        <v>0</v>
      </c>
      <c r="AB157" s="74"/>
      <c r="AC157" s="75"/>
      <c r="AD157" s="76">
        <f t="shared" si="183"/>
        <v>0</v>
      </c>
      <c r="AE157" s="74"/>
      <c r="AF157" s="75"/>
      <c r="AG157" s="61">
        <f t="shared" si="184"/>
        <v>0</v>
      </c>
      <c r="AH157" s="61"/>
      <c r="AI157" s="75"/>
      <c r="AJ157" s="76">
        <f t="shared" si="185"/>
        <v>0</v>
      </c>
      <c r="AK157" s="74"/>
      <c r="AL157" s="75"/>
      <c r="AM157" s="76">
        <f t="shared" si="186"/>
        <v>0</v>
      </c>
      <c r="AN157" s="74"/>
      <c r="AO157" s="75"/>
      <c r="AP157" s="76">
        <f t="shared" si="187"/>
        <v>0</v>
      </c>
      <c r="AQ157" s="74"/>
      <c r="AR157" s="75"/>
      <c r="AS157" s="76">
        <f t="shared" si="188"/>
        <v>0</v>
      </c>
      <c r="AT157" s="74"/>
      <c r="AU157" s="75"/>
      <c r="AV157" s="76">
        <f t="shared" si="189"/>
        <v>0</v>
      </c>
      <c r="AW157" s="74"/>
      <c r="AX157" s="75"/>
      <c r="AY157" s="61">
        <f t="shared" si="190"/>
        <v>0</v>
      </c>
    </row>
    <row r="158" spans="1:51" ht="30" customHeight="1">
      <c r="A158" s="199" t="s">
        <v>365</v>
      </c>
      <c r="B158" s="235" t="s">
        <v>58</v>
      </c>
      <c r="C158" s="19" t="s">
        <v>17</v>
      </c>
      <c r="D158" s="106">
        <v>200</v>
      </c>
      <c r="E158" s="139">
        <v>0.5</v>
      </c>
      <c r="F158" s="107">
        <f t="shared" si="197"/>
        <v>100</v>
      </c>
      <c r="G158" s="108">
        <f t="shared" si="198"/>
        <v>117</v>
      </c>
      <c r="H158" s="325"/>
      <c r="I158" s="255">
        <f t="shared" si="156"/>
        <v>0</v>
      </c>
      <c r="J158" s="255">
        <f t="shared" si="157"/>
        <v>0</v>
      </c>
      <c r="K158" s="326">
        <f t="shared" si="158"/>
        <v>0</v>
      </c>
      <c r="L158" s="197">
        <f t="shared" si="159"/>
        <v>200</v>
      </c>
      <c r="M158" s="113">
        <f t="shared" si="160"/>
        <v>1</v>
      </c>
      <c r="N158" s="114">
        <f t="shared" si="178"/>
        <v>0</v>
      </c>
      <c r="O158" s="198">
        <f t="shared" si="161"/>
        <v>100</v>
      </c>
      <c r="P158" s="82"/>
      <c r="Q158" s="75"/>
      <c r="R158" s="76">
        <f t="shared" si="179"/>
        <v>0</v>
      </c>
      <c r="S158" s="74"/>
      <c r="T158" s="75"/>
      <c r="U158" s="76">
        <f t="shared" si="180"/>
        <v>0</v>
      </c>
      <c r="V158" s="74"/>
      <c r="W158" s="83"/>
      <c r="X158" s="76">
        <f t="shared" si="181"/>
        <v>0</v>
      </c>
      <c r="Y158" s="74"/>
      <c r="Z158" s="75"/>
      <c r="AA158" s="76">
        <f t="shared" si="182"/>
        <v>0</v>
      </c>
      <c r="AB158" s="74"/>
      <c r="AC158" s="75"/>
      <c r="AD158" s="76">
        <f t="shared" si="183"/>
        <v>0</v>
      </c>
      <c r="AE158" s="74"/>
      <c r="AF158" s="75"/>
      <c r="AG158" s="61">
        <f t="shared" si="184"/>
        <v>0</v>
      </c>
      <c r="AH158" s="61"/>
      <c r="AI158" s="75"/>
      <c r="AJ158" s="76">
        <f t="shared" si="185"/>
        <v>0</v>
      </c>
      <c r="AK158" s="74"/>
      <c r="AL158" s="75"/>
      <c r="AM158" s="76">
        <f t="shared" si="186"/>
        <v>0</v>
      </c>
      <c r="AN158" s="74"/>
      <c r="AO158" s="75"/>
      <c r="AP158" s="76">
        <f t="shared" si="187"/>
        <v>0</v>
      </c>
      <c r="AQ158" s="74"/>
      <c r="AR158" s="75"/>
      <c r="AS158" s="76">
        <f t="shared" si="188"/>
        <v>0</v>
      </c>
      <c r="AT158" s="74"/>
      <c r="AU158" s="75"/>
      <c r="AV158" s="76">
        <f t="shared" si="189"/>
        <v>0</v>
      </c>
      <c r="AW158" s="74"/>
      <c r="AX158" s="75"/>
      <c r="AY158" s="61">
        <f t="shared" si="190"/>
        <v>0</v>
      </c>
    </row>
    <row r="159" spans="1:51" ht="30" customHeight="1">
      <c r="A159" s="199" t="s">
        <v>366</v>
      </c>
      <c r="B159" s="235" t="s">
        <v>59</v>
      </c>
      <c r="C159" s="19" t="s">
        <v>17</v>
      </c>
      <c r="D159" s="106">
        <v>200</v>
      </c>
      <c r="E159" s="139">
        <v>0.5</v>
      </c>
      <c r="F159" s="107">
        <f t="shared" si="197"/>
        <v>100</v>
      </c>
      <c r="G159" s="108">
        <f t="shared" si="198"/>
        <v>117</v>
      </c>
      <c r="H159" s="325"/>
      <c r="I159" s="255">
        <f t="shared" si="156"/>
        <v>0</v>
      </c>
      <c r="J159" s="255">
        <f t="shared" si="157"/>
        <v>0</v>
      </c>
      <c r="K159" s="326">
        <f t="shared" si="158"/>
        <v>0</v>
      </c>
      <c r="L159" s="197">
        <f t="shared" si="159"/>
        <v>200</v>
      </c>
      <c r="M159" s="113">
        <f t="shared" si="160"/>
        <v>1</v>
      </c>
      <c r="N159" s="114">
        <f t="shared" si="178"/>
        <v>0</v>
      </c>
      <c r="O159" s="198">
        <f t="shared" si="161"/>
        <v>100</v>
      </c>
      <c r="P159" s="82"/>
      <c r="Q159" s="75"/>
      <c r="R159" s="76">
        <f t="shared" si="179"/>
        <v>0</v>
      </c>
      <c r="S159" s="74"/>
      <c r="T159" s="75"/>
      <c r="U159" s="76">
        <f t="shared" si="180"/>
        <v>0</v>
      </c>
      <c r="V159" s="74"/>
      <c r="W159" s="83"/>
      <c r="X159" s="76">
        <f t="shared" si="181"/>
        <v>0</v>
      </c>
      <c r="Y159" s="74"/>
      <c r="Z159" s="75"/>
      <c r="AA159" s="76">
        <f t="shared" si="182"/>
        <v>0</v>
      </c>
      <c r="AB159" s="74"/>
      <c r="AC159" s="75"/>
      <c r="AD159" s="76">
        <f t="shared" si="183"/>
        <v>0</v>
      </c>
      <c r="AE159" s="74"/>
      <c r="AF159" s="75"/>
      <c r="AG159" s="61">
        <f t="shared" si="184"/>
        <v>0</v>
      </c>
      <c r="AH159" s="61"/>
      <c r="AI159" s="75"/>
      <c r="AJ159" s="76">
        <f t="shared" si="185"/>
        <v>0</v>
      </c>
      <c r="AK159" s="74"/>
      <c r="AL159" s="75"/>
      <c r="AM159" s="76">
        <f t="shared" si="186"/>
        <v>0</v>
      </c>
      <c r="AN159" s="74"/>
      <c r="AO159" s="75"/>
      <c r="AP159" s="76">
        <f t="shared" si="187"/>
        <v>0</v>
      </c>
      <c r="AQ159" s="74"/>
      <c r="AR159" s="75"/>
      <c r="AS159" s="76">
        <f t="shared" si="188"/>
        <v>0</v>
      </c>
      <c r="AT159" s="74"/>
      <c r="AU159" s="75"/>
      <c r="AV159" s="76">
        <f t="shared" si="189"/>
        <v>0</v>
      </c>
      <c r="AW159" s="74"/>
      <c r="AX159" s="75"/>
      <c r="AY159" s="61">
        <f t="shared" si="190"/>
        <v>0</v>
      </c>
    </row>
    <row r="160" spans="1:51" ht="30" customHeight="1">
      <c r="A160" s="199" t="s">
        <v>367</v>
      </c>
      <c r="B160" s="235" t="s">
        <v>60</v>
      </c>
      <c r="C160" s="19" t="s">
        <v>17</v>
      </c>
      <c r="D160" s="106">
        <v>200</v>
      </c>
      <c r="E160" s="139">
        <v>0.5</v>
      </c>
      <c r="F160" s="107">
        <f t="shared" si="197"/>
        <v>100</v>
      </c>
      <c r="G160" s="108">
        <f t="shared" si="198"/>
        <v>117</v>
      </c>
      <c r="H160" s="325"/>
      <c r="I160" s="255">
        <f t="shared" si="156"/>
        <v>0</v>
      </c>
      <c r="J160" s="255">
        <f t="shared" si="157"/>
        <v>0</v>
      </c>
      <c r="K160" s="326">
        <f t="shared" si="158"/>
        <v>0</v>
      </c>
      <c r="L160" s="197">
        <f t="shared" si="159"/>
        <v>200</v>
      </c>
      <c r="M160" s="113">
        <f t="shared" si="160"/>
        <v>1</v>
      </c>
      <c r="N160" s="114">
        <f t="shared" si="178"/>
        <v>0</v>
      </c>
      <c r="O160" s="198">
        <f t="shared" si="161"/>
        <v>100</v>
      </c>
      <c r="P160" s="82"/>
      <c r="Q160" s="75"/>
      <c r="R160" s="76">
        <f t="shared" si="179"/>
        <v>0</v>
      </c>
      <c r="S160" s="74"/>
      <c r="T160" s="75"/>
      <c r="U160" s="76">
        <f t="shared" si="180"/>
        <v>0</v>
      </c>
      <c r="V160" s="74"/>
      <c r="W160" s="83"/>
      <c r="X160" s="76">
        <f t="shared" si="181"/>
        <v>0</v>
      </c>
      <c r="Y160" s="74"/>
      <c r="Z160" s="75"/>
      <c r="AA160" s="76">
        <f t="shared" si="182"/>
        <v>0</v>
      </c>
      <c r="AB160" s="74"/>
      <c r="AC160" s="75"/>
      <c r="AD160" s="76">
        <f t="shared" si="183"/>
        <v>0</v>
      </c>
      <c r="AE160" s="74"/>
      <c r="AF160" s="75"/>
      <c r="AG160" s="61">
        <f t="shared" si="184"/>
        <v>0</v>
      </c>
      <c r="AH160" s="61"/>
      <c r="AI160" s="75"/>
      <c r="AJ160" s="76">
        <f t="shared" si="185"/>
        <v>0</v>
      </c>
      <c r="AK160" s="74"/>
      <c r="AL160" s="75"/>
      <c r="AM160" s="76">
        <f t="shared" si="186"/>
        <v>0</v>
      </c>
      <c r="AN160" s="74"/>
      <c r="AO160" s="75"/>
      <c r="AP160" s="76">
        <f t="shared" si="187"/>
        <v>0</v>
      </c>
      <c r="AQ160" s="74"/>
      <c r="AR160" s="75"/>
      <c r="AS160" s="76">
        <f t="shared" si="188"/>
        <v>0</v>
      </c>
      <c r="AT160" s="74"/>
      <c r="AU160" s="75"/>
      <c r="AV160" s="76">
        <f t="shared" si="189"/>
        <v>0</v>
      </c>
      <c r="AW160" s="74"/>
      <c r="AX160" s="75"/>
      <c r="AY160" s="61">
        <f t="shared" si="190"/>
        <v>0</v>
      </c>
    </row>
    <row r="161" spans="1:51" ht="30" customHeight="1">
      <c r="A161" s="199" t="s">
        <v>368</v>
      </c>
      <c r="B161" s="235" t="s">
        <v>61</v>
      </c>
      <c r="C161" s="19" t="s">
        <v>17</v>
      </c>
      <c r="D161" s="106">
        <v>200</v>
      </c>
      <c r="E161" s="139">
        <v>0.5</v>
      </c>
      <c r="F161" s="107">
        <f t="shared" si="197"/>
        <v>100</v>
      </c>
      <c r="G161" s="108">
        <f t="shared" si="198"/>
        <v>117</v>
      </c>
      <c r="H161" s="325"/>
      <c r="I161" s="255">
        <f t="shared" si="156"/>
        <v>0</v>
      </c>
      <c r="J161" s="255">
        <f t="shared" si="157"/>
        <v>0</v>
      </c>
      <c r="K161" s="326">
        <f t="shared" si="158"/>
        <v>0</v>
      </c>
      <c r="L161" s="197">
        <f t="shared" si="159"/>
        <v>200</v>
      </c>
      <c r="M161" s="113">
        <f t="shared" si="160"/>
        <v>1</v>
      </c>
      <c r="N161" s="114">
        <f t="shared" si="178"/>
        <v>0</v>
      </c>
      <c r="O161" s="198">
        <f t="shared" si="161"/>
        <v>100</v>
      </c>
      <c r="P161" s="82"/>
      <c r="Q161" s="75"/>
      <c r="R161" s="76">
        <f t="shared" si="179"/>
        <v>0</v>
      </c>
      <c r="S161" s="74"/>
      <c r="T161" s="75"/>
      <c r="U161" s="76">
        <f t="shared" si="180"/>
        <v>0</v>
      </c>
      <c r="V161" s="74"/>
      <c r="W161" s="83"/>
      <c r="X161" s="76">
        <f t="shared" si="181"/>
        <v>0</v>
      </c>
      <c r="Y161" s="74"/>
      <c r="Z161" s="75"/>
      <c r="AA161" s="76">
        <f t="shared" si="182"/>
        <v>0</v>
      </c>
      <c r="AB161" s="74"/>
      <c r="AC161" s="75"/>
      <c r="AD161" s="76">
        <f t="shared" si="183"/>
        <v>0</v>
      </c>
      <c r="AE161" s="74"/>
      <c r="AF161" s="75"/>
      <c r="AG161" s="61">
        <f t="shared" si="184"/>
        <v>0</v>
      </c>
      <c r="AH161" s="61"/>
      <c r="AI161" s="75"/>
      <c r="AJ161" s="76">
        <f t="shared" si="185"/>
        <v>0</v>
      </c>
      <c r="AK161" s="74"/>
      <c r="AL161" s="75"/>
      <c r="AM161" s="76">
        <f t="shared" si="186"/>
        <v>0</v>
      </c>
      <c r="AN161" s="74"/>
      <c r="AO161" s="75"/>
      <c r="AP161" s="76">
        <f t="shared" si="187"/>
        <v>0</v>
      </c>
      <c r="AQ161" s="74"/>
      <c r="AR161" s="75"/>
      <c r="AS161" s="76">
        <f t="shared" si="188"/>
        <v>0</v>
      </c>
      <c r="AT161" s="74"/>
      <c r="AU161" s="75"/>
      <c r="AV161" s="76">
        <f t="shared" si="189"/>
        <v>0</v>
      </c>
      <c r="AW161" s="74"/>
      <c r="AX161" s="75"/>
      <c r="AY161" s="61">
        <f t="shared" si="190"/>
        <v>0</v>
      </c>
    </row>
    <row r="162" spans="1:51" ht="30" customHeight="1">
      <c r="A162" s="199" t="s">
        <v>369</v>
      </c>
      <c r="B162" s="235" t="s">
        <v>62</v>
      </c>
      <c r="C162" s="19" t="s">
        <v>17</v>
      </c>
      <c r="D162" s="106">
        <v>200</v>
      </c>
      <c r="E162" s="139">
        <v>0.5</v>
      </c>
      <c r="F162" s="107">
        <f t="shared" si="197"/>
        <v>100</v>
      </c>
      <c r="G162" s="108">
        <f t="shared" si="198"/>
        <v>117</v>
      </c>
      <c r="H162" s="325"/>
      <c r="I162" s="255">
        <f t="shared" si="156"/>
        <v>0</v>
      </c>
      <c r="J162" s="255">
        <f t="shared" si="157"/>
        <v>0</v>
      </c>
      <c r="K162" s="326">
        <f t="shared" si="158"/>
        <v>0</v>
      </c>
      <c r="L162" s="197">
        <f t="shared" si="159"/>
        <v>200</v>
      </c>
      <c r="M162" s="113">
        <f t="shared" si="160"/>
        <v>1</v>
      </c>
      <c r="N162" s="114">
        <f t="shared" si="178"/>
        <v>0</v>
      </c>
      <c r="O162" s="198">
        <f t="shared" si="161"/>
        <v>100</v>
      </c>
      <c r="P162" s="82"/>
      <c r="Q162" s="75"/>
      <c r="R162" s="76">
        <f t="shared" si="179"/>
        <v>0</v>
      </c>
      <c r="S162" s="74"/>
      <c r="T162" s="75"/>
      <c r="U162" s="76">
        <f t="shared" si="180"/>
        <v>0</v>
      </c>
      <c r="V162" s="74"/>
      <c r="W162" s="83"/>
      <c r="X162" s="76">
        <f t="shared" si="181"/>
        <v>0</v>
      </c>
      <c r="Y162" s="74"/>
      <c r="Z162" s="75"/>
      <c r="AA162" s="76">
        <f t="shared" si="182"/>
        <v>0</v>
      </c>
      <c r="AB162" s="74"/>
      <c r="AC162" s="75"/>
      <c r="AD162" s="76">
        <f t="shared" si="183"/>
        <v>0</v>
      </c>
      <c r="AE162" s="74"/>
      <c r="AF162" s="75"/>
      <c r="AG162" s="61">
        <f t="shared" si="184"/>
        <v>0</v>
      </c>
      <c r="AH162" s="61"/>
      <c r="AI162" s="75"/>
      <c r="AJ162" s="76">
        <f t="shared" si="185"/>
        <v>0</v>
      </c>
      <c r="AK162" s="74"/>
      <c r="AL162" s="75"/>
      <c r="AM162" s="76">
        <f t="shared" si="186"/>
        <v>0</v>
      </c>
      <c r="AN162" s="74"/>
      <c r="AO162" s="75"/>
      <c r="AP162" s="76">
        <f t="shared" si="187"/>
        <v>0</v>
      </c>
      <c r="AQ162" s="74"/>
      <c r="AR162" s="75"/>
      <c r="AS162" s="76">
        <f t="shared" si="188"/>
        <v>0</v>
      </c>
      <c r="AT162" s="74"/>
      <c r="AU162" s="75"/>
      <c r="AV162" s="76">
        <f t="shared" si="189"/>
        <v>0</v>
      </c>
      <c r="AW162" s="74"/>
      <c r="AX162" s="75"/>
      <c r="AY162" s="61">
        <f t="shared" si="190"/>
        <v>0</v>
      </c>
    </row>
    <row r="163" spans="1:51" ht="30" customHeight="1">
      <c r="A163" s="199" t="s">
        <v>370</v>
      </c>
      <c r="B163" s="235" t="s">
        <v>63</v>
      </c>
      <c r="C163" s="19" t="s">
        <v>17</v>
      </c>
      <c r="D163" s="106">
        <v>200</v>
      </c>
      <c r="E163" s="139">
        <v>0.5</v>
      </c>
      <c r="F163" s="107">
        <f t="shared" si="197"/>
        <v>100</v>
      </c>
      <c r="G163" s="108">
        <f t="shared" si="198"/>
        <v>117</v>
      </c>
      <c r="H163" s="325"/>
      <c r="I163" s="255">
        <f t="shared" si="156"/>
        <v>0</v>
      </c>
      <c r="J163" s="255">
        <f t="shared" si="157"/>
        <v>0</v>
      </c>
      <c r="K163" s="326">
        <f t="shared" si="158"/>
        <v>0</v>
      </c>
      <c r="L163" s="197">
        <f t="shared" si="159"/>
        <v>200</v>
      </c>
      <c r="M163" s="113">
        <f t="shared" si="160"/>
        <v>1</v>
      </c>
      <c r="N163" s="114">
        <f t="shared" si="178"/>
        <v>0</v>
      </c>
      <c r="O163" s="198">
        <f t="shared" si="161"/>
        <v>100</v>
      </c>
      <c r="P163" s="82"/>
      <c r="Q163" s="75"/>
      <c r="R163" s="76">
        <f t="shared" si="179"/>
        <v>0</v>
      </c>
      <c r="S163" s="74"/>
      <c r="T163" s="75"/>
      <c r="U163" s="76">
        <f t="shared" si="180"/>
        <v>0</v>
      </c>
      <c r="V163" s="74"/>
      <c r="W163" s="83"/>
      <c r="X163" s="76">
        <f t="shared" si="181"/>
        <v>0</v>
      </c>
      <c r="Y163" s="74"/>
      <c r="Z163" s="75"/>
      <c r="AA163" s="76">
        <f t="shared" si="182"/>
        <v>0</v>
      </c>
      <c r="AB163" s="74"/>
      <c r="AC163" s="75"/>
      <c r="AD163" s="76">
        <f t="shared" si="183"/>
        <v>0</v>
      </c>
      <c r="AE163" s="74"/>
      <c r="AF163" s="75"/>
      <c r="AG163" s="61">
        <f t="shared" si="184"/>
        <v>0</v>
      </c>
      <c r="AH163" s="61"/>
      <c r="AI163" s="75"/>
      <c r="AJ163" s="76">
        <f t="shared" si="185"/>
        <v>0</v>
      </c>
      <c r="AK163" s="74"/>
      <c r="AL163" s="75"/>
      <c r="AM163" s="76">
        <f t="shared" si="186"/>
        <v>0</v>
      </c>
      <c r="AN163" s="74"/>
      <c r="AO163" s="75"/>
      <c r="AP163" s="76">
        <f t="shared" si="187"/>
        <v>0</v>
      </c>
      <c r="AQ163" s="74"/>
      <c r="AR163" s="75"/>
      <c r="AS163" s="76">
        <f t="shared" si="188"/>
        <v>0</v>
      </c>
      <c r="AT163" s="74"/>
      <c r="AU163" s="75"/>
      <c r="AV163" s="76">
        <f t="shared" si="189"/>
        <v>0</v>
      </c>
      <c r="AW163" s="74"/>
      <c r="AX163" s="75"/>
      <c r="AY163" s="61">
        <f t="shared" si="190"/>
        <v>0</v>
      </c>
    </row>
    <row r="164" spans="1:51" s="3" customFormat="1" ht="30" customHeight="1">
      <c r="A164" s="292" t="s">
        <v>371</v>
      </c>
      <c r="B164" s="293" t="s">
        <v>70</v>
      </c>
      <c r="C164" s="294"/>
      <c r="D164" s="295"/>
      <c r="E164" s="295"/>
      <c r="F164" s="297">
        <f>SUM(F165:F176)</f>
        <v>600</v>
      </c>
      <c r="G164" s="298">
        <f t="shared" ref="G164" si="199">+F164*1.17</f>
        <v>702</v>
      </c>
      <c r="H164" s="322"/>
      <c r="I164" s="323">
        <f t="shared" ref="I164" si="200">+P164+S164+V164+Y164+AB164+AE164</f>
        <v>0</v>
      </c>
      <c r="J164" s="323">
        <f t="shared" ref="J164" si="201">+AH164+AK164+AN164+AQ164+AT164+AW164</f>
        <v>0</v>
      </c>
      <c r="K164" s="324">
        <f t="shared" si="158"/>
        <v>0</v>
      </c>
      <c r="L164" s="91">
        <f t="shared" si="159"/>
        <v>0</v>
      </c>
      <c r="M164" s="267" t="e">
        <f t="shared" si="160"/>
        <v>#DIV/0!</v>
      </c>
      <c r="N164" s="268">
        <f t="shared" si="178"/>
        <v>0</v>
      </c>
      <c r="O164" s="269">
        <f t="shared" ref="O164" si="202">+F164-(R164+U164+X164+AA164+AD164+AG164+AJ164+AM164+AP164+AS164+AV164+AY164)</f>
        <v>600</v>
      </c>
      <c r="P164" s="97"/>
      <c r="Q164" s="98"/>
      <c r="R164" s="99">
        <f t="shared" si="179"/>
        <v>0</v>
      </c>
      <c r="S164" s="100"/>
      <c r="T164" s="98"/>
      <c r="U164" s="99">
        <f t="shared" si="180"/>
        <v>0</v>
      </c>
      <c r="V164" s="100"/>
      <c r="W164" s="101"/>
      <c r="X164" s="99">
        <f t="shared" si="181"/>
        <v>0</v>
      </c>
      <c r="Y164" s="100"/>
      <c r="Z164" s="98"/>
      <c r="AA164" s="99">
        <f t="shared" si="182"/>
        <v>0</v>
      </c>
      <c r="AB164" s="100"/>
      <c r="AC164" s="98"/>
      <c r="AD164" s="99">
        <f t="shared" si="183"/>
        <v>0</v>
      </c>
      <c r="AE164" s="100"/>
      <c r="AF164" s="98"/>
      <c r="AG164" s="93">
        <f t="shared" si="184"/>
        <v>0</v>
      </c>
      <c r="AH164" s="93"/>
      <c r="AI164" s="98"/>
      <c r="AJ164" s="99">
        <f t="shared" si="185"/>
        <v>0</v>
      </c>
      <c r="AK164" s="100"/>
      <c r="AL164" s="98"/>
      <c r="AM164" s="99">
        <f t="shared" si="186"/>
        <v>0</v>
      </c>
      <c r="AN164" s="100"/>
      <c r="AO164" s="98"/>
      <c r="AP164" s="99">
        <f t="shared" si="187"/>
        <v>0</v>
      </c>
      <c r="AQ164" s="100"/>
      <c r="AR164" s="98"/>
      <c r="AS164" s="99">
        <f t="shared" si="188"/>
        <v>0</v>
      </c>
      <c r="AT164" s="100"/>
      <c r="AU164" s="98"/>
      <c r="AV164" s="99">
        <f t="shared" si="189"/>
        <v>0</v>
      </c>
      <c r="AW164" s="100"/>
      <c r="AX164" s="98"/>
      <c r="AY164" s="93">
        <f t="shared" si="190"/>
        <v>0</v>
      </c>
    </row>
    <row r="165" spans="1:51" ht="30" customHeight="1">
      <c r="A165" s="199" t="s">
        <v>372</v>
      </c>
      <c r="B165" s="235" t="s">
        <v>52</v>
      </c>
      <c r="C165" s="19" t="s">
        <v>17</v>
      </c>
      <c r="D165" s="106">
        <v>100</v>
      </c>
      <c r="E165" s="139">
        <v>0.5</v>
      </c>
      <c r="F165" s="107">
        <f t="shared" ref="F165:F168" si="203">D165*E165</f>
        <v>50</v>
      </c>
      <c r="G165" s="108">
        <f t="shared" ref="G165:G168" si="204">F165*1.17</f>
        <v>58.5</v>
      </c>
      <c r="H165" s="325"/>
      <c r="I165" s="255">
        <f t="shared" si="156"/>
        <v>0</v>
      </c>
      <c r="J165" s="255">
        <f t="shared" si="157"/>
        <v>0</v>
      </c>
      <c r="K165" s="326">
        <f t="shared" si="158"/>
        <v>0</v>
      </c>
      <c r="L165" s="197">
        <f t="shared" si="159"/>
        <v>100</v>
      </c>
      <c r="M165" s="113">
        <f t="shared" si="160"/>
        <v>1</v>
      </c>
      <c r="N165" s="114">
        <f t="shared" si="178"/>
        <v>0</v>
      </c>
      <c r="O165" s="198">
        <f t="shared" si="161"/>
        <v>50</v>
      </c>
      <c r="P165" s="82"/>
      <c r="Q165" s="75"/>
      <c r="R165" s="76">
        <f t="shared" si="179"/>
        <v>0</v>
      </c>
      <c r="S165" s="74"/>
      <c r="T165" s="75"/>
      <c r="U165" s="76">
        <f t="shared" si="180"/>
        <v>0</v>
      </c>
      <c r="V165" s="74"/>
      <c r="W165" s="83"/>
      <c r="X165" s="76">
        <f t="shared" si="181"/>
        <v>0</v>
      </c>
      <c r="Y165" s="74"/>
      <c r="Z165" s="75"/>
      <c r="AA165" s="76">
        <f t="shared" si="182"/>
        <v>0</v>
      </c>
      <c r="AB165" s="74"/>
      <c r="AC165" s="75"/>
      <c r="AD165" s="76">
        <f t="shared" si="183"/>
        <v>0</v>
      </c>
      <c r="AE165" s="74"/>
      <c r="AF165" s="75"/>
      <c r="AG165" s="61">
        <f t="shared" si="184"/>
        <v>0</v>
      </c>
      <c r="AH165" s="61"/>
      <c r="AI165" s="75"/>
      <c r="AJ165" s="76">
        <f t="shared" si="185"/>
        <v>0</v>
      </c>
      <c r="AK165" s="74"/>
      <c r="AL165" s="75"/>
      <c r="AM165" s="76">
        <f t="shared" si="186"/>
        <v>0</v>
      </c>
      <c r="AN165" s="74"/>
      <c r="AO165" s="75"/>
      <c r="AP165" s="76">
        <f t="shared" si="187"/>
        <v>0</v>
      </c>
      <c r="AQ165" s="74"/>
      <c r="AR165" s="75"/>
      <c r="AS165" s="76">
        <f t="shared" si="188"/>
        <v>0</v>
      </c>
      <c r="AT165" s="74"/>
      <c r="AU165" s="75"/>
      <c r="AV165" s="76">
        <f t="shared" si="189"/>
        <v>0</v>
      </c>
      <c r="AW165" s="74"/>
      <c r="AX165" s="75"/>
      <c r="AY165" s="61">
        <f t="shared" si="190"/>
        <v>0</v>
      </c>
    </row>
    <row r="166" spans="1:51" ht="30" customHeight="1">
      <c r="A166" s="199" t="s">
        <v>373</v>
      </c>
      <c r="B166" s="235" t="s">
        <v>53</v>
      </c>
      <c r="C166" s="19" t="s">
        <v>17</v>
      </c>
      <c r="D166" s="106">
        <v>100</v>
      </c>
      <c r="E166" s="139">
        <v>0.5</v>
      </c>
      <c r="F166" s="107">
        <f t="shared" si="203"/>
        <v>50</v>
      </c>
      <c r="G166" s="108">
        <f t="shared" si="204"/>
        <v>58.5</v>
      </c>
      <c r="H166" s="325"/>
      <c r="I166" s="255">
        <f t="shared" si="156"/>
        <v>0</v>
      </c>
      <c r="J166" s="255">
        <f t="shared" si="157"/>
        <v>0</v>
      </c>
      <c r="K166" s="326">
        <f t="shared" si="158"/>
        <v>0</v>
      </c>
      <c r="L166" s="197">
        <f t="shared" si="159"/>
        <v>100</v>
      </c>
      <c r="M166" s="113">
        <f t="shared" si="160"/>
        <v>1</v>
      </c>
      <c r="N166" s="114">
        <f t="shared" si="178"/>
        <v>0</v>
      </c>
      <c r="O166" s="198">
        <f t="shared" si="161"/>
        <v>50</v>
      </c>
      <c r="P166" s="82"/>
      <c r="Q166" s="75"/>
      <c r="R166" s="76">
        <f t="shared" si="179"/>
        <v>0</v>
      </c>
      <c r="S166" s="74"/>
      <c r="T166" s="75"/>
      <c r="U166" s="76">
        <f t="shared" si="180"/>
        <v>0</v>
      </c>
      <c r="V166" s="74"/>
      <c r="W166" s="83"/>
      <c r="X166" s="76">
        <f t="shared" si="181"/>
        <v>0</v>
      </c>
      <c r="Y166" s="74"/>
      <c r="Z166" s="75"/>
      <c r="AA166" s="76">
        <f t="shared" si="182"/>
        <v>0</v>
      </c>
      <c r="AB166" s="74"/>
      <c r="AC166" s="75"/>
      <c r="AD166" s="76">
        <f t="shared" si="183"/>
        <v>0</v>
      </c>
      <c r="AE166" s="74"/>
      <c r="AF166" s="75"/>
      <c r="AG166" s="61">
        <f t="shared" si="184"/>
        <v>0</v>
      </c>
      <c r="AH166" s="61"/>
      <c r="AI166" s="75"/>
      <c r="AJ166" s="76">
        <f t="shared" si="185"/>
        <v>0</v>
      </c>
      <c r="AK166" s="74"/>
      <c r="AL166" s="75"/>
      <c r="AM166" s="76">
        <f t="shared" si="186"/>
        <v>0</v>
      </c>
      <c r="AN166" s="74"/>
      <c r="AO166" s="75"/>
      <c r="AP166" s="76">
        <f t="shared" si="187"/>
        <v>0</v>
      </c>
      <c r="AQ166" s="74"/>
      <c r="AR166" s="75"/>
      <c r="AS166" s="76">
        <f t="shared" si="188"/>
        <v>0</v>
      </c>
      <c r="AT166" s="74"/>
      <c r="AU166" s="75"/>
      <c r="AV166" s="76">
        <f t="shared" si="189"/>
        <v>0</v>
      </c>
      <c r="AW166" s="74"/>
      <c r="AX166" s="75"/>
      <c r="AY166" s="61">
        <f t="shared" si="190"/>
        <v>0</v>
      </c>
    </row>
    <row r="167" spans="1:51" ht="30" customHeight="1">
      <c r="A167" s="199" t="s">
        <v>374</v>
      </c>
      <c r="B167" s="235" t="s">
        <v>54</v>
      </c>
      <c r="C167" s="19" t="s">
        <v>17</v>
      </c>
      <c r="D167" s="106">
        <v>100</v>
      </c>
      <c r="E167" s="139">
        <v>0.5</v>
      </c>
      <c r="F167" s="107">
        <f t="shared" si="203"/>
        <v>50</v>
      </c>
      <c r="G167" s="108">
        <f t="shared" si="204"/>
        <v>58.5</v>
      </c>
      <c r="H167" s="325"/>
      <c r="I167" s="255">
        <f t="shared" si="156"/>
        <v>0</v>
      </c>
      <c r="J167" s="255">
        <f t="shared" si="157"/>
        <v>0</v>
      </c>
      <c r="K167" s="326">
        <f t="shared" si="158"/>
        <v>0</v>
      </c>
      <c r="L167" s="197">
        <f t="shared" si="159"/>
        <v>100</v>
      </c>
      <c r="M167" s="113">
        <f t="shared" si="160"/>
        <v>1</v>
      </c>
      <c r="N167" s="114">
        <f t="shared" si="178"/>
        <v>0</v>
      </c>
      <c r="O167" s="198">
        <f t="shared" si="161"/>
        <v>50</v>
      </c>
      <c r="P167" s="82"/>
      <c r="Q167" s="75"/>
      <c r="R167" s="76">
        <f t="shared" si="179"/>
        <v>0</v>
      </c>
      <c r="S167" s="74"/>
      <c r="T167" s="75"/>
      <c r="U167" s="76">
        <f t="shared" si="180"/>
        <v>0</v>
      </c>
      <c r="V167" s="74"/>
      <c r="W167" s="83"/>
      <c r="X167" s="76">
        <f t="shared" si="181"/>
        <v>0</v>
      </c>
      <c r="Y167" s="74"/>
      <c r="Z167" s="75"/>
      <c r="AA167" s="76">
        <f t="shared" si="182"/>
        <v>0</v>
      </c>
      <c r="AB167" s="74"/>
      <c r="AC167" s="75"/>
      <c r="AD167" s="76">
        <f t="shared" si="183"/>
        <v>0</v>
      </c>
      <c r="AE167" s="74"/>
      <c r="AF167" s="75"/>
      <c r="AG167" s="61">
        <f t="shared" si="184"/>
        <v>0</v>
      </c>
      <c r="AH167" s="61"/>
      <c r="AI167" s="75"/>
      <c r="AJ167" s="76">
        <f t="shared" si="185"/>
        <v>0</v>
      </c>
      <c r="AK167" s="74"/>
      <c r="AL167" s="75"/>
      <c r="AM167" s="76">
        <f t="shared" si="186"/>
        <v>0</v>
      </c>
      <c r="AN167" s="74"/>
      <c r="AO167" s="75"/>
      <c r="AP167" s="76">
        <f t="shared" si="187"/>
        <v>0</v>
      </c>
      <c r="AQ167" s="74"/>
      <c r="AR167" s="75"/>
      <c r="AS167" s="76">
        <f t="shared" si="188"/>
        <v>0</v>
      </c>
      <c r="AT167" s="74"/>
      <c r="AU167" s="75"/>
      <c r="AV167" s="76">
        <f t="shared" si="189"/>
        <v>0</v>
      </c>
      <c r="AW167" s="74"/>
      <c r="AX167" s="75"/>
      <c r="AY167" s="61">
        <f t="shared" si="190"/>
        <v>0</v>
      </c>
    </row>
    <row r="168" spans="1:51" ht="30" customHeight="1">
      <c r="A168" s="199" t="s">
        <v>375</v>
      </c>
      <c r="B168" s="235" t="s">
        <v>55</v>
      </c>
      <c r="C168" s="19" t="s">
        <v>17</v>
      </c>
      <c r="D168" s="106">
        <v>100</v>
      </c>
      <c r="E168" s="139">
        <v>0.5</v>
      </c>
      <c r="F168" s="107">
        <f t="shared" si="203"/>
        <v>50</v>
      </c>
      <c r="G168" s="108">
        <f t="shared" si="204"/>
        <v>58.5</v>
      </c>
      <c r="H168" s="325"/>
      <c r="I168" s="255">
        <f t="shared" si="156"/>
        <v>0</v>
      </c>
      <c r="J168" s="255">
        <f t="shared" si="157"/>
        <v>0</v>
      </c>
      <c r="K168" s="326">
        <f t="shared" si="158"/>
        <v>0</v>
      </c>
      <c r="L168" s="197">
        <f t="shared" si="159"/>
        <v>100</v>
      </c>
      <c r="M168" s="113">
        <f t="shared" si="160"/>
        <v>1</v>
      </c>
      <c r="N168" s="114">
        <f t="shared" si="178"/>
        <v>0</v>
      </c>
      <c r="O168" s="198">
        <f t="shared" si="161"/>
        <v>50</v>
      </c>
      <c r="P168" s="82"/>
      <c r="Q168" s="75"/>
      <c r="R168" s="76">
        <f t="shared" si="179"/>
        <v>0</v>
      </c>
      <c r="S168" s="74"/>
      <c r="T168" s="75"/>
      <c r="U168" s="76">
        <f t="shared" si="180"/>
        <v>0</v>
      </c>
      <c r="V168" s="74"/>
      <c r="W168" s="83"/>
      <c r="X168" s="76">
        <f t="shared" si="181"/>
        <v>0</v>
      </c>
      <c r="Y168" s="74"/>
      <c r="Z168" s="75"/>
      <c r="AA168" s="76">
        <f t="shared" si="182"/>
        <v>0</v>
      </c>
      <c r="AB168" s="74"/>
      <c r="AC168" s="75"/>
      <c r="AD168" s="76">
        <f t="shared" si="183"/>
        <v>0</v>
      </c>
      <c r="AE168" s="74"/>
      <c r="AF168" s="75"/>
      <c r="AG168" s="61">
        <f t="shared" si="184"/>
        <v>0</v>
      </c>
      <c r="AH168" s="61"/>
      <c r="AI168" s="75"/>
      <c r="AJ168" s="76">
        <f t="shared" si="185"/>
        <v>0</v>
      </c>
      <c r="AK168" s="74"/>
      <c r="AL168" s="75"/>
      <c r="AM168" s="76">
        <f t="shared" si="186"/>
        <v>0</v>
      </c>
      <c r="AN168" s="74"/>
      <c r="AO168" s="75"/>
      <c r="AP168" s="76">
        <f t="shared" si="187"/>
        <v>0</v>
      </c>
      <c r="AQ168" s="74"/>
      <c r="AR168" s="75"/>
      <c r="AS168" s="76">
        <f t="shared" si="188"/>
        <v>0</v>
      </c>
      <c r="AT168" s="74"/>
      <c r="AU168" s="75"/>
      <c r="AV168" s="76">
        <f t="shared" si="189"/>
        <v>0</v>
      </c>
      <c r="AW168" s="74"/>
      <c r="AX168" s="75"/>
      <c r="AY168" s="61">
        <f t="shared" si="190"/>
        <v>0</v>
      </c>
    </row>
    <row r="169" spans="1:51" ht="30" customHeight="1">
      <c r="A169" s="199" t="s">
        <v>376</v>
      </c>
      <c r="B169" s="235" t="s">
        <v>56</v>
      </c>
      <c r="C169" s="19" t="s">
        <v>17</v>
      </c>
      <c r="D169" s="106">
        <v>100</v>
      </c>
      <c r="E169" s="139">
        <v>0.5</v>
      </c>
      <c r="F169" s="107">
        <f>D169*E169</f>
        <v>50</v>
      </c>
      <c r="G169" s="108">
        <f>F169*1.17</f>
        <v>58.5</v>
      </c>
      <c r="H169" s="325"/>
      <c r="I169" s="255">
        <f t="shared" si="156"/>
        <v>0</v>
      </c>
      <c r="J169" s="255">
        <f t="shared" si="157"/>
        <v>0</v>
      </c>
      <c r="K169" s="326">
        <f t="shared" si="158"/>
        <v>0</v>
      </c>
      <c r="L169" s="197">
        <f t="shared" si="159"/>
        <v>100</v>
      </c>
      <c r="M169" s="113">
        <f t="shared" si="160"/>
        <v>1</v>
      </c>
      <c r="N169" s="114">
        <f t="shared" si="178"/>
        <v>0</v>
      </c>
      <c r="O169" s="198">
        <f t="shared" si="161"/>
        <v>50</v>
      </c>
      <c r="P169" s="82"/>
      <c r="Q169" s="75"/>
      <c r="R169" s="76">
        <f t="shared" si="179"/>
        <v>0</v>
      </c>
      <c r="S169" s="74"/>
      <c r="T169" s="75"/>
      <c r="U169" s="76">
        <f t="shared" si="180"/>
        <v>0</v>
      </c>
      <c r="V169" s="74"/>
      <c r="W169" s="83"/>
      <c r="X169" s="76">
        <f t="shared" si="181"/>
        <v>0</v>
      </c>
      <c r="Y169" s="74"/>
      <c r="Z169" s="75"/>
      <c r="AA169" s="76">
        <f t="shared" si="182"/>
        <v>0</v>
      </c>
      <c r="AB169" s="74"/>
      <c r="AC169" s="75"/>
      <c r="AD169" s="76">
        <f t="shared" si="183"/>
        <v>0</v>
      </c>
      <c r="AE169" s="74"/>
      <c r="AF169" s="75"/>
      <c r="AG169" s="61">
        <f t="shared" si="184"/>
        <v>0</v>
      </c>
      <c r="AH169" s="61"/>
      <c r="AI169" s="75"/>
      <c r="AJ169" s="76">
        <f t="shared" si="185"/>
        <v>0</v>
      </c>
      <c r="AK169" s="74"/>
      <c r="AL169" s="75"/>
      <c r="AM169" s="76">
        <f t="shared" si="186"/>
        <v>0</v>
      </c>
      <c r="AN169" s="74"/>
      <c r="AO169" s="75"/>
      <c r="AP169" s="76">
        <f t="shared" si="187"/>
        <v>0</v>
      </c>
      <c r="AQ169" s="74"/>
      <c r="AR169" s="75"/>
      <c r="AS169" s="76">
        <f t="shared" si="188"/>
        <v>0</v>
      </c>
      <c r="AT169" s="74"/>
      <c r="AU169" s="75"/>
      <c r="AV169" s="76">
        <f t="shared" si="189"/>
        <v>0</v>
      </c>
      <c r="AW169" s="74"/>
      <c r="AX169" s="75"/>
      <c r="AY169" s="61">
        <f t="shared" si="190"/>
        <v>0</v>
      </c>
    </row>
    <row r="170" spans="1:51" ht="30" customHeight="1">
      <c r="A170" s="199" t="s">
        <v>377</v>
      </c>
      <c r="B170" s="235" t="s">
        <v>57</v>
      </c>
      <c r="C170" s="19" t="s">
        <v>17</v>
      </c>
      <c r="D170" s="106">
        <v>100</v>
      </c>
      <c r="E170" s="139">
        <v>0.5</v>
      </c>
      <c r="F170" s="107">
        <f t="shared" ref="F170:F176" si="205">D170*E170</f>
        <v>50</v>
      </c>
      <c r="G170" s="108">
        <f t="shared" ref="G170:G176" si="206">F170*1.17</f>
        <v>58.5</v>
      </c>
      <c r="H170" s="325"/>
      <c r="I170" s="255">
        <f t="shared" si="156"/>
        <v>0</v>
      </c>
      <c r="J170" s="255">
        <f t="shared" si="157"/>
        <v>0</v>
      </c>
      <c r="K170" s="326">
        <f t="shared" si="158"/>
        <v>0</v>
      </c>
      <c r="L170" s="197">
        <f t="shared" si="159"/>
        <v>100</v>
      </c>
      <c r="M170" s="113">
        <f t="shared" si="160"/>
        <v>1</v>
      </c>
      <c r="N170" s="114">
        <f t="shared" si="178"/>
        <v>0</v>
      </c>
      <c r="O170" s="198">
        <f t="shared" si="161"/>
        <v>50</v>
      </c>
      <c r="P170" s="82"/>
      <c r="Q170" s="75"/>
      <c r="R170" s="76">
        <f t="shared" si="179"/>
        <v>0</v>
      </c>
      <c r="S170" s="74"/>
      <c r="T170" s="75"/>
      <c r="U170" s="76">
        <f t="shared" si="180"/>
        <v>0</v>
      </c>
      <c r="V170" s="74"/>
      <c r="W170" s="83"/>
      <c r="X170" s="76">
        <f t="shared" si="181"/>
        <v>0</v>
      </c>
      <c r="Y170" s="74"/>
      <c r="Z170" s="75"/>
      <c r="AA170" s="76">
        <f t="shared" si="182"/>
        <v>0</v>
      </c>
      <c r="AB170" s="74"/>
      <c r="AC170" s="75"/>
      <c r="AD170" s="76">
        <f t="shared" si="183"/>
        <v>0</v>
      </c>
      <c r="AE170" s="74"/>
      <c r="AF170" s="75"/>
      <c r="AG170" s="61">
        <f t="shared" si="184"/>
        <v>0</v>
      </c>
      <c r="AH170" s="61"/>
      <c r="AI170" s="75"/>
      <c r="AJ170" s="76">
        <f t="shared" si="185"/>
        <v>0</v>
      </c>
      <c r="AK170" s="74"/>
      <c r="AL170" s="75"/>
      <c r="AM170" s="76">
        <f t="shared" si="186"/>
        <v>0</v>
      </c>
      <c r="AN170" s="74"/>
      <c r="AO170" s="75"/>
      <c r="AP170" s="76">
        <f t="shared" si="187"/>
        <v>0</v>
      </c>
      <c r="AQ170" s="74"/>
      <c r="AR170" s="75"/>
      <c r="AS170" s="76">
        <f t="shared" si="188"/>
        <v>0</v>
      </c>
      <c r="AT170" s="74"/>
      <c r="AU170" s="75"/>
      <c r="AV170" s="76">
        <f t="shared" si="189"/>
        <v>0</v>
      </c>
      <c r="AW170" s="74"/>
      <c r="AX170" s="75"/>
      <c r="AY170" s="61">
        <f t="shared" si="190"/>
        <v>0</v>
      </c>
    </row>
    <row r="171" spans="1:51" ht="30" customHeight="1">
      <c r="A171" s="199" t="s">
        <v>378</v>
      </c>
      <c r="B171" s="235" t="s">
        <v>58</v>
      </c>
      <c r="C171" s="19" t="s">
        <v>17</v>
      </c>
      <c r="D171" s="106">
        <v>100</v>
      </c>
      <c r="E171" s="139">
        <v>0.5</v>
      </c>
      <c r="F171" s="107">
        <f t="shared" si="205"/>
        <v>50</v>
      </c>
      <c r="G171" s="108">
        <f t="shared" si="206"/>
        <v>58.5</v>
      </c>
      <c r="H171" s="325"/>
      <c r="I171" s="255">
        <f t="shared" si="156"/>
        <v>0</v>
      </c>
      <c r="J171" s="255">
        <f t="shared" si="157"/>
        <v>0</v>
      </c>
      <c r="K171" s="326">
        <f t="shared" si="158"/>
        <v>0</v>
      </c>
      <c r="L171" s="197">
        <f t="shared" si="159"/>
        <v>100</v>
      </c>
      <c r="M171" s="113">
        <f t="shared" si="160"/>
        <v>1</v>
      </c>
      <c r="N171" s="114">
        <f t="shared" si="178"/>
        <v>0</v>
      </c>
      <c r="O171" s="198">
        <f t="shared" si="161"/>
        <v>50</v>
      </c>
      <c r="P171" s="82"/>
      <c r="Q171" s="75"/>
      <c r="R171" s="76">
        <f t="shared" si="179"/>
        <v>0</v>
      </c>
      <c r="S171" s="74"/>
      <c r="T171" s="75"/>
      <c r="U171" s="76">
        <f t="shared" si="180"/>
        <v>0</v>
      </c>
      <c r="V171" s="74"/>
      <c r="W171" s="83"/>
      <c r="X171" s="76">
        <f t="shared" si="181"/>
        <v>0</v>
      </c>
      <c r="Y171" s="74"/>
      <c r="Z171" s="75"/>
      <c r="AA171" s="76">
        <f t="shared" si="182"/>
        <v>0</v>
      </c>
      <c r="AB171" s="74"/>
      <c r="AC171" s="75"/>
      <c r="AD171" s="76">
        <f t="shared" si="183"/>
        <v>0</v>
      </c>
      <c r="AE171" s="74"/>
      <c r="AF171" s="75"/>
      <c r="AG171" s="61">
        <f t="shared" si="184"/>
        <v>0</v>
      </c>
      <c r="AH171" s="61"/>
      <c r="AI171" s="75"/>
      <c r="AJ171" s="76">
        <f t="shared" si="185"/>
        <v>0</v>
      </c>
      <c r="AK171" s="74"/>
      <c r="AL171" s="75"/>
      <c r="AM171" s="76">
        <f t="shared" si="186"/>
        <v>0</v>
      </c>
      <c r="AN171" s="74"/>
      <c r="AO171" s="75"/>
      <c r="AP171" s="76">
        <f t="shared" si="187"/>
        <v>0</v>
      </c>
      <c r="AQ171" s="74"/>
      <c r="AR171" s="75"/>
      <c r="AS171" s="76">
        <f t="shared" si="188"/>
        <v>0</v>
      </c>
      <c r="AT171" s="74"/>
      <c r="AU171" s="75"/>
      <c r="AV171" s="76">
        <f t="shared" si="189"/>
        <v>0</v>
      </c>
      <c r="AW171" s="74"/>
      <c r="AX171" s="75"/>
      <c r="AY171" s="61">
        <f t="shared" si="190"/>
        <v>0</v>
      </c>
    </row>
    <row r="172" spans="1:51" ht="30" customHeight="1">
      <c r="A172" s="199" t="s">
        <v>379</v>
      </c>
      <c r="B172" s="235" t="s">
        <v>59</v>
      </c>
      <c r="C172" s="19" t="s">
        <v>17</v>
      </c>
      <c r="D172" s="106">
        <v>100</v>
      </c>
      <c r="E172" s="139">
        <v>0.5</v>
      </c>
      <c r="F172" s="107">
        <f t="shared" si="205"/>
        <v>50</v>
      </c>
      <c r="G172" s="108">
        <f t="shared" si="206"/>
        <v>58.5</v>
      </c>
      <c r="H172" s="325"/>
      <c r="I172" s="255">
        <f t="shared" si="156"/>
        <v>0</v>
      </c>
      <c r="J172" s="255">
        <f t="shared" si="157"/>
        <v>0</v>
      </c>
      <c r="K172" s="326">
        <f t="shared" si="158"/>
        <v>0</v>
      </c>
      <c r="L172" s="197">
        <f t="shared" si="159"/>
        <v>100</v>
      </c>
      <c r="M172" s="113">
        <f t="shared" si="160"/>
        <v>1</v>
      </c>
      <c r="N172" s="114">
        <f t="shared" si="178"/>
        <v>0</v>
      </c>
      <c r="O172" s="198">
        <f t="shared" si="161"/>
        <v>50</v>
      </c>
      <c r="P172" s="82"/>
      <c r="Q172" s="75"/>
      <c r="R172" s="76">
        <f t="shared" si="179"/>
        <v>0</v>
      </c>
      <c r="S172" s="74"/>
      <c r="T172" s="75"/>
      <c r="U172" s="76">
        <f t="shared" si="180"/>
        <v>0</v>
      </c>
      <c r="V172" s="74"/>
      <c r="W172" s="83"/>
      <c r="X172" s="76">
        <f t="shared" si="181"/>
        <v>0</v>
      </c>
      <c r="Y172" s="74"/>
      <c r="Z172" s="75"/>
      <c r="AA172" s="76">
        <f t="shared" si="182"/>
        <v>0</v>
      </c>
      <c r="AB172" s="74"/>
      <c r="AC172" s="75"/>
      <c r="AD172" s="76">
        <f t="shared" si="183"/>
        <v>0</v>
      </c>
      <c r="AE172" s="74"/>
      <c r="AF172" s="75"/>
      <c r="AG172" s="61">
        <f t="shared" si="184"/>
        <v>0</v>
      </c>
      <c r="AH172" s="61"/>
      <c r="AI172" s="75"/>
      <c r="AJ172" s="76">
        <f t="shared" si="185"/>
        <v>0</v>
      </c>
      <c r="AK172" s="74"/>
      <c r="AL172" s="75"/>
      <c r="AM172" s="76">
        <f t="shared" si="186"/>
        <v>0</v>
      </c>
      <c r="AN172" s="74"/>
      <c r="AO172" s="75"/>
      <c r="AP172" s="76">
        <f t="shared" si="187"/>
        <v>0</v>
      </c>
      <c r="AQ172" s="74"/>
      <c r="AR172" s="75"/>
      <c r="AS172" s="76">
        <f t="shared" si="188"/>
        <v>0</v>
      </c>
      <c r="AT172" s="74"/>
      <c r="AU172" s="75"/>
      <c r="AV172" s="76">
        <f t="shared" si="189"/>
        <v>0</v>
      </c>
      <c r="AW172" s="74"/>
      <c r="AX172" s="75"/>
      <c r="AY172" s="61">
        <f t="shared" si="190"/>
        <v>0</v>
      </c>
    </row>
    <row r="173" spans="1:51" ht="30" customHeight="1">
      <c r="A173" s="199" t="s">
        <v>380</v>
      </c>
      <c r="B173" s="235" t="s">
        <v>60</v>
      </c>
      <c r="C173" s="19" t="s">
        <v>17</v>
      </c>
      <c r="D173" s="106">
        <v>100</v>
      </c>
      <c r="E173" s="139">
        <v>0.5</v>
      </c>
      <c r="F173" s="107">
        <f t="shared" si="205"/>
        <v>50</v>
      </c>
      <c r="G173" s="108">
        <f t="shared" si="206"/>
        <v>58.5</v>
      </c>
      <c r="H173" s="325"/>
      <c r="I173" s="255">
        <f t="shared" si="156"/>
        <v>0</v>
      </c>
      <c r="J173" s="255">
        <f t="shared" si="157"/>
        <v>0</v>
      </c>
      <c r="K173" s="326">
        <f t="shared" si="158"/>
        <v>0</v>
      </c>
      <c r="L173" s="197">
        <f t="shared" si="159"/>
        <v>100</v>
      </c>
      <c r="M173" s="113">
        <f t="shared" si="160"/>
        <v>1</v>
      </c>
      <c r="N173" s="114">
        <f t="shared" si="178"/>
        <v>0</v>
      </c>
      <c r="O173" s="198">
        <f t="shared" si="161"/>
        <v>50</v>
      </c>
      <c r="P173" s="82"/>
      <c r="Q173" s="75"/>
      <c r="R173" s="76">
        <f t="shared" si="179"/>
        <v>0</v>
      </c>
      <c r="S173" s="74"/>
      <c r="T173" s="75"/>
      <c r="U173" s="76">
        <f t="shared" si="180"/>
        <v>0</v>
      </c>
      <c r="V173" s="74"/>
      <c r="W173" s="83"/>
      <c r="X173" s="76">
        <f t="shared" si="181"/>
        <v>0</v>
      </c>
      <c r="Y173" s="74"/>
      <c r="Z173" s="75"/>
      <c r="AA173" s="76">
        <f t="shared" si="182"/>
        <v>0</v>
      </c>
      <c r="AB173" s="74"/>
      <c r="AC173" s="75"/>
      <c r="AD173" s="76">
        <f t="shared" si="183"/>
        <v>0</v>
      </c>
      <c r="AE173" s="74"/>
      <c r="AF173" s="75"/>
      <c r="AG173" s="61">
        <f t="shared" si="184"/>
        <v>0</v>
      </c>
      <c r="AH173" s="61"/>
      <c r="AI173" s="75"/>
      <c r="AJ173" s="76">
        <f t="shared" si="185"/>
        <v>0</v>
      </c>
      <c r="AK173" s="74"/>
      <c r="AL173" s="75"/>
      <c r="AM173" s="76">
        <f t="shared" si="186"/>
        <v>0</v>
      </c>
      <c r="AN173" s="74"/>
      <c r="AO173" s="75"/>
      <c r="AP173" s="76">
        <f t="shared" si="187"/>
        <v>0</v>
      </c>
      <c r="AQ173" s="74"/>
      <c r="AR173" s="75"/>
      <c r="AS173" s="76">
        <f t="shared" si="188"/>
        <v>0</v>
      </c>
      <c r="AT173" s="74"/>
      <c r="AU173" s="75"/>
      <c r="AV173" s="76">
        <f t="shared" si="189"/>
        <v>0</v>
      </c>
      <c r="AW173" s="74"/>
      <c r="AX173" s="75"/>
      <c r="AY173" s="61">
        <f t="shared" si="190"/>
        <v>0</v>
      </c>
    </row>
    <row r="174" spans="1:51" ht="30" customHeight="1">
      <c r="A174" s="199" t="s">
        <v>381</v>
      </c>
      <c r="B174" s="235" t="s">
        <v>61</v>
      </c>
      <c r="C174" s="19" t="s">
        <v>17</v>
      </c>
      <c r="D174" s="106">
        <v>100</v>
      </c>
      <c r="E174" s="139">
        <v>0.5</v>
      </c>
      <c r="F174" s="107">
        <f t="shared" si="205"/>
        <v>50</v>
      </c>
      <c r="G174" s="108">
        <f t="shared" si="206"/>
        <v>58.5</v>
      </c>
      <c r="H174" s="325"/>
      <c r="I174" s="255">
        <f t="shared" si="156"/>
        <v>0</v>
      </c>
      <c r="J174" s="255">
        <f t="shared" si="157"/>
        <v>0</v>
      </c>
      <c r="K174" s="326">
        <f t="shared" si="158"/>
        <v>0</v>
      </c>
      <c r="L174" s="197">
        <f t="shared" si="159"/>
        <v>100</v>
      </c>
      <c r="M174" s="113">
        <f t="shared" si="160"/>
        <v>1</v>
      </c>
      <c r="N174" s="114">
        <f t="shared" si="178"/>
        <v>0</v>
      </c>
      <c r="O174" s="198">
        <f t="shared" si="161"/>
        <v>50</v>
      </c>
      <c r="P174" s="82"/>
      <c r="Q174" s="75"/>
      <c r="R174" s="76">
        <f t="shared" si="179"/>
        <v>0</v>
      </c>
      <c r="S174" s="74"/>
      <c r="T174" s="75"/>
      <c r="U174" s="76">
        <f t="shared" si="180"/>
        <v>0</v>
      </c>
      <c r="V174" s="74"/>
      <c r="W174" s="83"/>
      <c r="X174" s="76">
        <f t="shared" si="181"/>
        <v>0</v>
      </c>
      <c r="Y174" s="74"/>
      <c r="Z174" s="75"/>
      <c r="AA174" s="76">
        <f t="shared" si="182"/>
        <v>0</v>
      </c>
      <c r="AB174" s="74"/>
      <c r="AC174" s="75"/>
      <c r="AD174" s="76">
        <f t="shared" si="183"/>
        <v>0</v>
      </c>
      <c r="AE174" s="74"/>
      <c r="AF174" s="75"/>
      <c r="AG174" s="61">
        <f t="shared" si="184"/>
        <v>0</v>
      </c>
      <c r="AH174" s="61"/>
      <c r="AI174" s="75"/>
      <c r="AJ174" s="76">
        <f t="shared" si="185"/>
        <v>0</v>
      </c>
      <c r="AK174" s="74"/>
      <c r="AL174" s="75"/>
      <c r="AM174" s="76">
        <f t="shared" si="186"/>
        <v>0</v>
      </c>
      <c r="AN174" s="74"/>
      <c r="AO174" s="75"/>
      <c r="AP174" s="76">
        <f t="shared" si="187"/>
        <v>0</v>
      </c>
      <c r="AQ174" s="74"/>
      <c r="AR174" s="75"/>
      <c r="AS174" s="76">
        <f t="shared" si="188"/>
        <v>0</v>
      </c>
      <c r="AT174" s="74"/>
      <c r="AU174" s="75"/>
      <c r="AV174" s="76">
        <f t="shared" si="189"/>
        <v>0</v>
      </c>
      <c r="AW174" s="74"/>
      <c r="AX174" s="75"/>
      <c r="AY174" s="61">
        <f t="shared" si="190"/>
        <v>0</v>
      </c>
    </row>
    <row r="175" spans="1:51" ht="30" customHeight="1">
      <c r="A175" s="199" t="s">
        <v>382</v>
      </c>
      <c r="B175" s="235" t="s">
        <v>62</v>
      </c>
      <c r="C175" s="19" t="s">
        <v>17</v>
      </c>
      <c r="D175" s="106">
        <v>100</v>
      </c>
      <c r="E175" s="139">
        <v>0.5</v>
      </c>
      <c r="F175" s="107">
        <f t="shared" si="205"/>
        <v>50</v>
      </c>
      <c r="G175" s="108">
        <f t="shared" si="206"/>
        <v>58.5</v>
      </c>
      <c r="H175" s="325"/>
      <c r="I175" s="255">
        <f t="shared" si="156"/>
        <v>0</v>
      </c>
      <c r="J175" s="255">
        <f t="shared" si="157"/>
        <v>0</v>
      </c>
      <c r="K175" s="326">
        <f t="shared" si="158"/>
        <v>0</v>
      </c>
      <c r="L175" s="197">
        <f t="shared" si="159"/>
        <v>100</v>
      </c>
      <c r="M175" s="113">
        <f t="shared" si="160"/>
        <v>1</v>
      </c>
      <c r="N175" s="114">
        <f t="shared" si="178"/>
        <v>0</v>
      </c>
      <c r="O175" s="198">
        <f t="shared" si="161"/>
        <v>50</v>
      </c>
      <c r="P175" s="82"/>
      <c r="Q175" s="75"/>
      <c r="R175" s="76">
        <f t="shared" si="179"/>
        <v>0</v>
      </c>
      <c r="S175" s="74"/>
      <c r="T175" s="75"/>
      <c r="U175" s="76">
        <f t="shared" si="180"/>
        <v>0</v>
      </c>
      <c r="V175" s="74"/>
      <c r="W175" s="83"/>
      <c r="X175" s="76">
        <f t="shared" si="181"/>
        <v>0</v>
      </c>
      <c r="Y175" s="74"/>
      <c r="Z175" s="75"/>
      <c r="AA175" s="76">
        <f t="shared" si="182"/>
        <v>0</v>
      </c>
      <c r="AB175" s="74"/>
      <c r="AC175" s="75"/>
      <c r="AD175" s="76">
        <f t="shared" si="183"/>
        <v>0</v>
      </c>
      <c r="AE175" s="74"/>
      <c r="AF175" s="75"/>
      <c r="AG175" s="61">
        <f t="shared" si="184"/>
        <v>0</v>
      </c>
      <c r="AH175" s="61"/>
      <c r="AI175" s="75"/>
      <c r="AJ175" s="76">
        <f t="shared" si="185"/>
        <v>0</v>
      </c>
      <c r="AK175" s="74"/>
      <c r="AL175" s="75"/>
      <c r="AM175" s="76">
        <f t="shared" si="186"/>
        <v>0</v>
      </c>
      <c r="AN175" s="74"/>
      <c r="AO175" s="75"/>
      <c r="AP175" s="76">
        <f t="shared" si="187"/>
        <v>0</v>
      </c>
      <c r="AQ175" s="74"/>
      <c r="AR175" s="75"/>
      <c r="AS175" s="76">
        <f t="shared" si="188"/>
        <v>0</v>
      </c>
      <c r="AT175" s="74"/>
      <c r="AU175" s="75"/>
      <c r="AV175" s="76">
        <f t="shared" si="189"/>
        <v>0</v>
      </c>
      <c r="AW175" s="74"/>
      <c r="AX175" s="75"/>
      <c r="AY175" s="61">
        <f t="shared" si="190"/>
        <v>0</v>
      </c>
    </row>
    <row r="176" spans="1:51" ht="30" customHeight="1">
      <c r="A176" s="199" t="s">
        <v>383</v>
      </c>
      <c r="B176" s="235" t="s">
        <v>63</v>
      </c>
      <c r="C176" s="19" t="s">
        <v>17</v>
      </c>
      <c r="D176" s="106">
        <v>100</v>
      </c>
      <c r="E176" s="139">
        <v>0.5</v>
      </c>
      <c r="F176" s="107">
        <f t="shared" si="205"/>
        <v>50</v>
      </c>
      <c r="G176" s="108">
        <f t="shared" si="206"/>
        <v>58.5</v>
      </c>
      <c r="H176" s="325"/>
      <c r="I176" s="255">
        <f t="shared" si="156"/>
        <v>0</v>
      </c>
      <c r="J176" s="255">
        <f t="shared" si="157"/>
        <v>0</v>
      </c>
      <c r="K176" s="326">
        <f t="shared" si="158"/>
        <v>0</v>
      </c>
      <c r="L176" s="197">
        <f t="shared" si="159"/>
        <v>100</v>
      </c>
      <c r="M176" s="113">
        <f t="shared" si="160"/>
        <v>1</v>
      </c>
      <c r="N176" s="114">
        <f t="shared" si="178"/>
        <v>0</v>
      </c>
      <c r="O176" s="198">
        <f t="shared" si="161"/>
        <v>50</v>
      </c>
      <c r="P176" s="82"/>
      <c r="Q176" s="75"/>
      <c r="R176" s="76">
        <f t="shared" si="179"/>
        <v>0</v>
      </c>
      <c r="S176" s="74"/>
      <c r="T176" s="75"/>
      <c r="U176" s="76">
        <f t="shared" si="180"/>
        <v>0</v>
      </c>
      <c r="V176" s="74"/>
      <c r="W176" s="83"/>
      <c r="X176" s="76">
        <f t="shared" si="181"/>
        <v>0</v>
      </c>
      <c r="Y176" s="74"/>
      <c r="Z176" s="75"/>
      <c r="AA176" s="76">
        <f t="shared" si="182"/>
        <v>0</v>
      </c>
      <c r="AB176" s="74"/>
      <c r="AC176" s="75"/>
      <c r="AD176" s="76">
        <f t="shared" si="183"/>
        <v>0</v>
      </c>
      <c r="AE176" s="74"/>
      <c r="AF176" s="75"/>
      <c r="AG176" s="61">
        <f t="shared" si="184"/>
        <v>0</v>
      </c>
      <c r="AH176" s="61"/>
      <c r="AI176" s="75"/>
      <c r="AJ176" s="76">
        <f t="shared" si="185"/>
        <v>0</v>
      </c>
      <c r="AK176" s="74"/>
      <c r="AL176" s="75"/>
      <c r="AM176" s="76">
        <f t="shared" si="186"/>
        <v>0</v>
      </c>
      <c r="AN176" s="74"/>
      <c r="AO176" s="75"/>
      <c r="AP176" s="76">
        <f t="shared" si="187"/>
        <v>0</v>
      </c>
      <c r="AQ176" s="74"/>
      <c r="AR176" s="75"/>
      <c r="AS176" s="76">
        <f t="shared" si="188"/>
        <v>0</v>
      </c>
      <c r="AT176" s="74"/>
      <c r="AU176" s="75"/>
      <c r="AV176" s="76">
        <f t="shared" si="189"/>
        <v>0</v>
      </c>
      <c r="AW176" s="74"/>
      <c r="AX176" s="75"/>
      <c r="AY176" s="61">
        <f t="shared" si="190"/>
        <v>0</v>
      </c>
    </row>
    <row r="177" spans="1:51" s="3" customFormat="1" ht="30" customHeight="1">
      <c r="A177" s="292" t="s">
        <v>384</v>
      </c>
      <c r="B177" s="293" t="s">
        <v>71</v>
      </c>
      <c r="C177" s="294"/>
      <c r="D177" s="295"/>
      <c r="E177" s="295"/>
      <c r="F177" s="297">
        <f>SUM(F178:F189)</f>
        <v>3600</v>
      </c>
      <c r="G177" s="298">
        <f t="shared" ref="G177" si="207">+F177*1.17</f>
        <v>4212</v>
      </c>
      <c r="H177" s="322"/>
      <c r="I177" s="323">
        <f t="shared" ref="I177" si="208">+P177+S177+V177+Y177+AB177+AE177</f>
        <v>0</v>
      </c>
      <c r="J177" s="323">
        <f t="shared" ref="J177" si="209">+AH177+AK177+AN177+AQ177+AT177+AW177</f>
        <v>0</v>
      </c>
      <c r="K177" s="324">
        <f t="shared" si="158"/>
        <v>0</v>
      </c>
      <c r="L177" s="91">
        <f t="shared" si="159"/>
        <v>0</v>
      </c>
      <c r="M177" s="267" t="e">
        <f t="shared" si="160"/>
        <v>#DIV/0!</v>
      </c>
      <c r="N177" s="268">
        <f t="shared" si="178"/>
        <v>0</v>
      </c>
      <c r="O177" s="269">
        <f t="shared" ref="O177" si="210">+F177-(R177+U177+X177+AA177+AD177+AG177+AJ177+AM177+AP177+AS177+AV177+AY177)</f>
        <v>3600</v>
      </c>
      <c r="P177" s="97"/>
      <c r="Q177" s="98"/>
      <c r="R177" s="99">
        <f t="shared" si="179"/>
        <v>0</v>
      </c>
      <c r="S177" s="100"/>
      <c r="T177" s="98"/>
      <c r="U177" s="99">
        <f t="shared" si="180"/>
        <v>0</v>
      </c>
      <c r="V177" s="100"/>
      <c r="W177" s="101"/>
      <c r="X177" s="99">
        <f t="shared" si="181"/>
        <v>0</v>
      </c>
      <c r="Y177" s="100"/>
      <c r="Z177" s="98"/>
      <c r="AA177" s="99">
        <f t="shared" si="182"/>
        <v>0</v>
      </c>
      <c r="AB177" s="100"/>
      <c r="AC177" s="98"/>
      <c r="AD177" s="99">
        <f t="shared" si="183"/>
        <v>0</v>
      </c>
      <c r="AE177" s="100"/>
      <c r="AF177" s="98"/>
      <c r="AG177" s="93">
        <f t="shared" si="184"/>
        <v>0</v>
      </c>
      <c r="AH177" s="93"/>
      <c r="AI177" s="98"/>
      <c r="AJ177" s="99">
        <f t="shared" si="185"/>
        <v>0</v>
      </c>
      <c r="AK177" s="100"/>
      <c r="AL177" s="98"/>
      <c r="AM177" s="99">
        <f t="shared" si="186"/>
        <v>0</v>
      </c>
      <c r="AN177" s="100"/>
      <c r="AO177" s="98"/>
      <c r="AP177" s="99">
        <f t="shared" si="187"/>
        <v>0</v>
      </c>
      <c r="AQ177" s="100"/>
      <c r="AR177" s="98"/>
      <c r="AS177" s="99">
        <f t="shared" si="188"/>
        <v>0</v>
      </c>
      <c r="AT177" s="100"/>
      <c r="AU177" s="98"/>
      <c r="AV177" s="99">
        <f t="shared" si="189"/>
        <v>0</v>
      </c>
      <c r="AW177" s="100"/>
      <c r="AX177" s="98"/>
      <c r="AY177" s="93">
        <f t="shared" si="190"/>
        <v>0</v>
      </c>
    </row>
    <row r="178" spans="1:51" ht="30" customHeight="1">
      <c r="A178" s="199" t="s">
        <v>385</v>
      </c>
      <c r="B178" s="235" t="s">
        <v>52</v>
      </c>
      <c r="C178" s="19" t="s">
        <v>17</v>
      </c>
      <c r="D178" s="106">
        <v>600</v>
      </c>
      <c r="E178" s="139">
        <v>0.5</v>
      </c>
      <c r="F178" s="107">
        <f t="shared" ref="F178:F181" si="211">D178*E178</f>
        <v>300</v>
      </c>
      <c r="G178" s="108">
        <f t="shared" ref="G178:G181" si="212">F178*1.17</f>
        <v>351</v>
      </c>
      <c r="H178" s="325"/>
      <c r="I178" s="255">
        <f t="shared" si="156"/>
        <v>0</v>
      </c>
      <c r="J178" s="255">
        <f t="shared" si="157"/>
        <v>0</v>
      </c>
      <c r="K178" s="326">
        <f t="shared" si="158"/>
        <v>0</v>
      </c>
      <c r="L178" s="197">
        <f t="shared" si="159"/>
        <v>600</v>
      </c>
      <c r="M178" s="113">
        <f t="shared" si="160"/>
        <v>1</v>
      </c>
      <c r="N178" s="114">
        <f t="shared" si="178"/>
        <v>0</v>
      </c>
      <c r="O178" s="198">
        <f t="shared" si="161"/>
        <v>300</v>
      </c>
      <c r="P178" s="82"/>
      <c r="Q178" s="75"/>
      <c r="R178" s="76">
        <f t="shared" si="179"/>
        <v>0</v>
      </c>
      <c r="S178" s="74"/>
      <c r="T178" s="75"/>
      <c r="U178" s="76">
        <f t="shared" si="180"/>
        <v>0</v>
      </c>
      <c r="V178" s="74"/>
      <c r="W178" s="83"/>
      <c r="X178" s="76">
        <f t="shared" si="181"/>
        <v>0</v>
      </c>
      <c r="Y178" s="74"/>
      <c r="Z178" s="75"/>
      <c r="AA178" s="76">
        <f t="shared" si="182"/>
        <v>0</v>
      </c>
      <c r="AB178" s="74"/>
      <c r="AC178" s="75"/>
      <c r="AD178" s="76">
        <f t="shared" si="183"/>
        <v>0</v>
      </c>
      <c r="AE178" s="74"/>
      <c r="AF178" s="75"/>
      <c r="AG178" s="61">
        <f t="shared" si="184"/>
        <v>0</v>
      </c>
      <c r="AH178" s="61"/>
      <c r="AI178" s="75"/>
      <c r="AJ178" s="76">
        <f t="shared" si="185"/>
        <v>0</v>
      </c>
      <c r="AK178" s="74"/>
      <c r="AL178" s="75"/>
      <c r="AM178" s="76">
        <f t="shared" si="186"/>
        <v>0</v>
      </c>
      <c r="AN178" s="74"/>
      <c r="AO178" s="75"/>
      <c r="AP178" s="76">
        <f t="shared" si="187"/>
        <v>0</v>
      </c>
      <c r="AQ178" s="74"/>
      <c r="AR178" s="75"/>
      <c r="AS178" s="76">
        <f t="shared" si="188"/>
        <v>0</v>
      </c>
      <c r="AT178" s="74"/>
      <c r="AU178" s="75"/>
      <c r="AV178" s="76">
        <f t="shared" si="189"/>
        <v>0</v>
      </c>
      <c r="AW178" s="74"/>
      <c r="AX178" s="75"/>
      <c r="AY178" s="61">
        <f t="shared" si="190"/>
        <v>0</v>
      </c>
    </row>
    <row r="179" spans="1:51" ht="30" customHeight="1">
      <c r="A179" s="199" t="s">
        <v>386</v>
      </c>
      <c r="B179" s="235" t="s">
        <v>53</v>
      </c>
      <c r="C179" s="19" t="s">
        <v>17</v>
      </c>
      <c r="D179" s="106">
        <v>600</v>
      </c>
      <c r="E179" s="139">
        <v>0.5</v>
      </c>
      <c r="F179" s="107">
        <f t="shared" si="211"/>
        <v>300</v>
      </c>
      <c r="G179" s="108">
        <f t="shared" si="212"/>
        <v>351</v>
      </c>
      <c r="H179" s="325"/>
      <c r="I179" s="255">
        <f t="shared" si="156"/>
        <v>0</v>
      </c>
      <c r="J179" s="255">
        <f t="shared" si="157"/>
        <v>0</v>
      </c>
      <c r="K179" s="326">
        <f t="shared" si="158"/>
        <v>0</v>
      </c>
      <c r="L179" s="197">
        <f t="shared" si="159"/>
        <v>600</v>
      </c>
      <c r="M179" s="113">
        <f t="shared" si="160"/>
        <v>1</v>
      </c>
      <c r="N179" s="114">
        <f t="shared" si="178"/>
        <v>0</v>
      </c>
      <c r="O179" s="198">
        <f t="shared" si="161"/>
        <v>300</v>
      </c>
      <c r="P179" s="82"/>
      <c r="Q179" s="75"/>
      <c r="R179" s="76">
        <f t="shared" si="179"/>
        <v>0</v>
      </c>
      <c r="S179" s="74"/>
      <c r="T179" s="75"/>
      <c r="U179" s="76">
        <f t="shared" si="180"/>
        <v>0</v>
      </c>
      <c r="V179" s="74"/>
      <c r="W179" s="83"/>
      <c r="X179" s="76">
        <f t="shared" si="181"/>
        <v>0</v>
      </c>
      <c r="Y179" s="74"/>
      <c r="Z179" s="75"/>
      <c r="AA179" s="76">
        <f t="shared" si="182"/>
        <v>0</v>
      </c>
      <c r="AB179" s="74"/>
      <c r="AC179" s="75"/>
      <c r="AD179" s="76">
        <f t="shared" si="183"/>
        <v>0</v>
      </c>
      <c r="AE179" s="74"/>
      <c r="AF179" s="75"/>
      <c r="AG179" s="61">
        <f t="shared" si="184"/>
        <v>0</v>
      </c>
      <c r="AH179" s="61"/>
      <c r="AI179" s="75"/>
      <c r="AJ179" s="76">
        <f t="shared" si="185"/>
        <v>0</v>
      </c>
      <c r="AK179" s="74"/>
      <c r="AL179" s="75"/>
      <c r="AM179" s="76">
        <f t="shared" si="186"/>
        <v>0</v>
      </c>
      <c r="AN179" s="74"/>
      <c r="AO179" s="75"/>
      <c r="AP179" s="76">
        <f t="shared" si="187"/>
        <v>0</v>
      </c>
      <c r="AQ179" s="74"/>
      <c r="AR179" s="75"/>
      <c r="AS179" s="76">
        <f t="shared" si="188"/>
        <v>0</v>
      </c>
      <c r="AT179" s="74"/>
      <c r="AU179" s="75"/>
      <c r="AV179" s="76">
        <f t="shared" si="189"/>
        <v>0</v>
      </c>
      <c r="AW179" s="74"/>
      <c r="AX179" s="75"/>
      <c r="AY179" s="61">
        <f t="shared" si="190"/>
        <v>0</v>
      </c>
    </row>
    <row r="180" spans="1:51" ht="30" customHeight="1">
      <c r="A180" s="199" t="s">
        <v>387</v>
      </c>
      <c r="B180" s="235" t="s">
        <v>54</v>
      </c>
      <c r="C180" s="19" t="s">
        <v>17</v>
      </c>
      <c r="D180" s="106">
        <v>600</v>
      </c>
      <c r="E180" s="139">
        <v>0.5</v>
      </c>
      <c r="F180" s="107">
        <f t="shared" si="211"/>
        <v>300</v>
      </c>
      <c r="G180" s="108">
        <f t="shared" si="212"/>
        <v>351</v>
      </c>
      <c r="H180" s="325"/>
      <c r="I180" s="255">
        <f t="shared" si="156"/>
        <v>0</v>
      </c>
      <c r="J180" s="255">
        <f t="shared" si="157"/>
        <v>0</v>
      </c>
      <c r="K180" s="326">
        <f t="shared" si="158"/>
        <v>0</v>
      </c>
      <c r="L180" s="197">
        <f t="shared" si="159"/>
        <v>600</v>
      </c>
      <c r="M180" s="113">
        <f t="shared" si="160"/>
        <v>1</v>
      </c>
      <c r="N180" s="114">
        <f t="shared" si="178"/>
        <v>0</v>
      </c>
      <c r="O180" s="198">
        <f t="shared" si="161"/>
        <v>300</v>
      </c>
      <c r="P180" s="82"/>
      <c r="Q180" s="75"/>
      <c r="R180" s="76">
        <f t="shared" si="179"/>
        <v>0</v>
      </c>
      <c r="S180" s="74"/>
      <c r="T180" s="75"/>
      <c r="U180" s="76">
        <f t="shared" si="180"/>
        <v>0</v>
      </c>
      <c r="V180" s="74"/>
      <c r="W180" s="83"/>
      <c r="X180" s="76">
        <f t="shared" si="181"/>
        <v>0</v>
      </c>
      <c r="Y180" s="74"/>
      <c r="Z180" s="75"/>
      <c r="AA180" s="76">
        <f t="shared" si="182"/>
        <v>0</v>
      </c>
      <c r="AB180" s="74"/>
      <c r="AC180" s="75"/>
      <c r="AD180" s="76">
        <f t="shared" si="183"/>
        <v>0</v>
      </c>
      <c r="AE180" s="74"/>
      <c r="AF180" s="75"/>
      <c r="AG180" s="61">
        <f t="shared" si="184"/>
        <v>0</v>
      </c>
      <c r="AH180" s="61"/>
      <c r="AI180" s="75"/>
      <c r="AJ180" s="76">
        <f t="shared" si="185"/>
        <v>0</v>
      </c>
      <c r="AK180" s="74"/>
      <c r="AL180" s="75"/>
      <c r="AM180" s="76">
        <f t="shared" si="186"/>
        <v>0</v>
      </c>
      <c r="AN180" s="74"/>
      <c r="AO180" s="75"/>
      <c r="AP180" s="76">
        <f t="shared" si="187"/>
        <v>0</v>
      </c>
      <c r="AQ180" s="74"/>
      <c r="AR180" s="75"/>
      <c r="AS180" s="76">
        <f t="shared" si="188"/>
        <v>0</v>
      </c>
      <c r="AT180" s="74"/>
      <c r="AU180" s="75"/>
      <c r="AV180" s="76">
        <f t="shared" si="189"/>
        <v>0</v>
      </c>
      <c r="AW180" s="74"/>
      <c r="AX180" s="75"/>
      <c r="AY180" s="61">
        <f t="shared" si="190"/>
        <v>0</v>
      </c>
    </row>
    <row r="181" spans="1:51" ht="30" customHeight="1">
      <c r="A181" s="199" t="s">
        <v>388</v>
      </c>
      <c r="B181" s="235" t="s">
        <v>55</v>
      </c>
      <c r="C181" s="19" t="s">
        <v>17</v>
      </c>
      <c r="D181" s="106">
        <v>600</v>
      </c>
      <c r="E181" s="139">
        <v>0.5</v>
      </c>
      <c r="F181" s="107">
        <f t="shared" si="211"/>
        <v>300</v>
      </c>
      <c r="G181" s="108">
        <f t="shared" si="212"/>
        <v>351</v>
      </c>
      <c r="H181" s="325"/>
      <c r="I181" s="255">
        <f t="shared" si="156"/>
        <v>0</v>
      </c>
      <c r="J181" s="255">
        <f t="shared" si="157"/>
        <v>0</v>
      </c>
      <c r="K181" s="326">
        <f t="shared" si="158"/>
        <v>0</v>
      </c>
      <c r="L181" s="197">
        <f t="shared" si="159"/>
        <v>600</v>
      </c>
      <c r="M181" s="113">
        <f t="shared" si="160"/>
        <v>1</v>
      </c>
      <c r="N181" s="114">
        <f t="shared" si="178"/>
        <v>0</v>
      </c>
      <c r="O181" s="198">
        <f t="shared" si="161"/>
        <v>300</v>
      </c>
      <c r="P181" s="82"/>
      <c r="Q181" s="75"/>
      <c r="R181" s="76">
        <f t="shared" si="179"/>
        <v>0</v>
      </c>
      <c r="S181" s="74"/>
      <c r="T181" s="75"/>
      <c r="U181" s="76">
        <f t="shared" si="180"/>
        <v>0</v>
      </c>
      <c r="V181" s="74"/>
      <c r="W181" s="83"/>
      <c r="X181" s="76">
        <f t="shared" si="181"/>
        <v>0</v>
      </c>
      <c r="Y181" s="74"/>
      <c r="Z181" s="75"/>
      <c r="AA181" s="76">
        <f t="shared" si="182"/>
        <v>0</v>
      </c>
      <c r="AB181" s="74"/>
      <c r="AC181" s="75"/>
      <c r="AD181" s="76">
        <f t="shared" si="183"/>
        <v>0</v>
      </c>
      <c r="AE181" s="74"/>
      <c r="AF181" s="75"/>
      <c r="AG181" s="61">
        <f t="shared" si="184"/>
        <v>0</v>
      </c>
      <c r="AH181" s="61"/>
      <c r="AI181" s="75"/>
      <c r="AJ181" s="76">
        <f t="shared" si="185"/>
        <v>0</v>
      </c>
      <c r="AK181" s="74"/>
      <c r="AL181" s="75"/>
      <c r="AM181" s="76">
        <f t="shared" si="186"/>
        <v>0</v>
      </c>
      <c r="AN181" s="74"/>
      <c r="AO181" s="75"/>
      <c r="AP181" s="76">
        <f t="shared" si="187"/>
        <v>0</v>
      </c>
      <c r="AQ181" s="74"/>
      <c r="AR181" s="75"/>
      <c r="AS181" s="76">
        <f t="shared" si="188"/>
        <v>0</v>
      </c>
      <c r="AT181" s="74"/>
      <c r="AU181" s="75"/>
      <c r="AV181" s="76">
        <f t="shared" si="189"/>
        <v>0</v>
      </c>
      <c r="AW181" s="74"/>
      <c r="AX181" s="75"/>
      <c r="AY181" s="61">
        <f t="shared" si="190"/>
        <v>0</v>
      </c>
    </row>
    <row r="182" spans="1:51" ht="30" customHeight="1">
      <c r="A182" s="199" t="s">
        <v>389</v>
      </c>
      <c r="B182" s="235" t="s">
        <v>56</v>
      </c>
      <c r="C182" s="19" t="s">
        <v>17</v>
      </c>
      <c r="D182" s="106">
        <v>600</v>
      </c>
      <c r="E182" s="139">
        <v>0.5</v>
      </c>
      <c r="F182" s="107">
        <f>D182*E182</f>
        <v>300</v>
      </c>
      <c r="G182" s="108">
        <f>F182*1.17</f>
        <v>351</v>
      </c>
      <c r="H182" s="325"/>
      <c r="I182" s="255">
        <f t="shared" si="156"/>
        <v>0</v>
      </c>
      <c r="J182" s="255">
        <f t="shared" si="157"/>
        <v>0</v>
      </c>
      <c r="K182" s="326">
        <f t="shared" si="158"/>
        <v>0</v>
      </c>
      <c r="L182" s="197">
        <f t="shared" si="159"/>
        <v>600</v>
      </c>
      <c r="M182" s="113">
        <f t="shared" si="160"/>
        <v>1</v>
      </c>
      <c r="N182" s="114">
        <f t="shared" si="178"/>
        <v>0</v>
      </c>
      <c r="O182" s="198">
        <f t="shared" si="161"/>
        <v>300</v>
      </c>
      <c r="P182" s="82"/>
      <c r="Q182" s="75"/>
      <c r="R182" s="76">
        <f t="shared" si="179"/>
        <v>0</v>
      </c>
      <c r="S182" s="74"/>
      <c r="T182" s="75"/>
      <c r="U182" s="76">
        <f t="shared" si="180"/>
        <v>0</v>
      </c>
      <c r="V182" s="74"/>
      <c r="W182" s="83"/>
      <c r="X182" s="76">
        <f t="shared" si="181"/>
        <v>0</v>
      </c>
      <c r="Y182" s="74"/>
      <c r="Z182" s="75"/>
      <c r="AA182" s="76">
        <f t="shared" si="182"/>
        <v>0</v>
      </c>
      <c r="AB182" s="74"/>
      <c r="AC182" s="75"/>
      <c r="AD182" s="76">
        <f t="shared" si="183"/>
        <v>0</v>
      </c>
      <c r="AE182" s="74"/>
      <c r="AF182" s="75"/>
      <c r="AG182" s="61">
        <f t="shared" si="184"/>
        <v>0</v>
      </c>
      <c r="AH182" s="61"/>
      <c r="AI182" s="75"/>
      <c r="AJ182" s="76">
        <f t="shared" si="185"/>
        <v>0</v>
      </c>
      <c r="AK182" s="74"/>
      <c r="AL182" s="75"/>
      <c r="AM182" s="76">
        <f t="shared" si="186"/>
        <v>0</v>
      </c>
      <c r="AN182" s="74"/>
      <c r="AO182" s="75"/>
      <c r="AP182" s="76">
        <f t="shared" si="187"/>
        <v>0</v>
      </c>
      <c r="AQ182" s="74"/>
      <c r="AR182" s="75"/>
      <c r="AS182" s="76">
        <f t="shared" si="188"/>
        <v>0</v>
      </c>
      <c r="AT182" s="74"/>
      <c r="AU182" s="75"/>
      <c r="AV182" s="76">
        <f t="shared" si="189"/>
        <v>0</v>
      </c>
      <c r="AW182" s="74"/>
      <c r="AX182" s="75"/>
      <c r="AY182" s="61">
        <f t="shared" si="190"/>
        <v>0</v>
      </c>
    </row>
    <row r="183" spans="1:51" ht="30" customHeight="1">
      <c r="A183" s="199" t="s">
        <v>390</v>
      </c>
      <c r="B183" s="235" t="s">
        <v>57</v>
      </c>
      <c r="C183" s="19" t="s">
        <v>17</v>
      </c>
      <c r="D183" s="106">
        <v>600</v>
      </c>
      <c r="E183" s="139">
        <v>0.5</v>
      </c>
      <c r="F183" s="107">
        <f t="shared" ref="F183:F189" si="213">D183*E183</f>
        <v>300</v>
      </c>
      <c r="G183" s="108">
        <f t="shared" ref="G183:G189" si="214">F183*1.17</f>
        <v>351</v>
      </c>
      <c r="H183" s="325"/>
      <c r="I183" s="255">
        <f t="shared" si="156"/>
        <v>0</v>
      </c>
      <c r="J183" s="255">
        <f t="shared" si="157"/>
        <v>0</v>
      </c>
      <c r="K183" s="326">
        <f t="shared" si="158"/>
        <v>0</v>
      </c>
      <c r="L183" s="197">
        <f t="shared" si="159"/>
        <v>600</v>
      </c>
      <c r="M183" s="113">
        <f t="shared" si="160"/>
        <v>1</v>
      </c>
      <c r="N183" s="114">
        <f t="shared" si="178"/>
        <v>0</v>
      </c>
      <c r="O183" s="198">
        <f t="shared" si="161"/>
        <v>300</v>
      </c>
      <c r="P183" s="82"/>
      <c r="Q183" s="75"/>
      <c r="R183" s="76">
        <f t="shared" si="179"/>
        <v>0</v>
      </c>
      <c r="S183" s="74"/>
      <c r="T183" s="75"/>
      <c r="U183" s="76">
        <f t="shared" si="180"/>
        <v>0</v>
      </c>
      <c r="V183" s="74"/>
      <c r="W183" s="83"/>
      <c r="X183" s="76">
        <f t="shared" si="181"/>
        <v>0</v>
      </c>
      <c r="Y183" s="74"/>
      <c r="Z183" s="75"/>
      <c r="AA183" s="76">
        <f t="shared" si="182"/>
        <v>0</v>
      </c>
      <c r="AB183" s="74"/>
      <c r="AC183" s="75"/>
      <c r="AD183" s="76">
        <f t="shared" si="183"/>
        <v>0</v>
      </c>
      <c r="AE183" s="74"/>
      <c r="AF183" s="75"/>
      <c r="AG183" s="61">
        <f t="shared" si="184"/>
        <v>0</v>
      </c>
      <c r="AH183" s="61"/>
      <c r="AI183" s="75"/>
      <c r="AJ183" s="76">
        <f t="shared" si="185"/>
        <v>0</v>
      </c>
      <c r="AK183" s="74"/>
      <c r="AL183" s="75"/>
      <c r="AM183" s="76">
        <f t="shared" si="186"/>
        <v>0</v>
      </c>
      <c r="AN183" s="74"/>
      <c r="AO183" s="75"/>
      <c r="AP183" s="76">
        <f t="shared" si="187"/>
        <v>0</v>
      </c>
      <c r="AQ183" s="74"/>
      <c r="AR183" s="75"/>
      <c r="AS183" s="76">
        <f t="shared" si="188"/>
        <v>0</v>
      </c>
      <c r="AT183" s="74"/>
      <c r="AU183" s="75"/>
      <c r="AV183" s="76">
        <f t="shared" si="189"/>
        <v>0</v>
      </c>
      <c r="AW183" s="74"/>
      <c r="AX183" s="75"/>
      <c r="AY183" s="61">
        <f t="shared" si="190"/>
        <v>0</v>
      </c>
    </row>
    <row r="184" spans="1:51" ht="30" customHeight="1">
      <c r="A184" s="199" t="s">
        <v>391</v>
      </c>
      <c r="B184" s="235" t="s">
        <v>58</v>
      </c>
      <c r="C184" s="19" t="s">
        <v>17</v>
      </c>
      <c r="D184" s="106">
        <v>600</v>
      </c>
      <c r="E184" s="139">
        <v>0.5</v>
      </c>
      <c r="F184" s="107">
        <f t="shared" si="213"/>
        <v>300</v>
      </c>
      <c r="G184" s="108">
        <f t="shared" si="214"/>
        <v>351</v>
      </c>
      <c r="H184" s="325"/>
      <c r="I184" s="255">
        <f t="shared" si="156"/>
        <v>0</v>
      </c>
      <c r="J184" s="255">
        <f t="shared" si="157"/>
        <v>0</v>
      </c>
      <c r="K184" s="326">
        <f t="shared" si="158"/>
        <v>0</v>
      </c>
      <c r="L184" s="197">
        <f t="shared" si="159"/>
        <v>600</v>
      </c>
      <c r="M184" s="113">
        <f t="shared" si="160"/>
        <v>1</v>
      </c>
      <c r="N184" s="114">
        <f t="shared" si="178"/>
        <v>0</v>
      </c>
      <c r="O184" s="198">
        <f t="shared" si="161"/>
        <v>300</v>
      </c>
      <c r="P184" s="82"/>
      <c r="Q184" s="75"/>
      <c r="R184" s="76">
        <f t="shared" si="179"/>
        <v>0</v>
      </c>
      <c r="S184" s="74"/>
      <c r="T184" s="75"/>
      <c r="U184" s="76">
        <f t="shared" si="180"/>
        <v>0</v>
      </c>
      <c r="V184" s="74"/>
      <c r="W184" s="83"/>
      <c r="X184" s="76">
        <f t="shared" si="181"/>
        <v>0</v>
      </c>
      <c r="Y184" s="74"/>
      <c r="Z184" s="75"/>
      <c r="AA184" s="76">
        <f t="shared" si="182"/>
        <v>0</v>
      </c>
      <c r="AB184" s="74"/>
      <c r="AC184" s="75"/>
      <c r="AD184" s="76">
        <f t="shared" si="183"/>
        <v>0</v>
      </c>
      <c r="AE184" s="74"/>
      <c r="AF184" s="75"/>
      <c r="AG184" s="61">
        <f t="shared" si="184"/>
        <v>0</v>
      </c>
      <c r="AH184" s="61"/>
      <c r="AI184" s="75"/>
      <c r="AJ184" s="76">
        <f t="shared" si="185"/>
        <v>0</v>
      </c>
      <c r="AK184" s="74"/>
      <c r="AL184" s="75"/>
      <c r="AM184" s="76">
        <f t="shared" si="186"/>
        <v>0</v>
      </c>
      <c r="AN184" s="74"/>
      <c r="AO184" s="75"/>
      <c r="AP184" s="76">
        <f t="shared" si="187"/>
        <v>0</v>
      </c>
      <c r="AQ184" s="74"/>
      <c r="AR184" s="75"/>
      <c r="AS184" s="76">
        <f t="shared" si="188"/>
        <v>0</v>
      </c>
      <c r="AT184" s="74"/>
      <c r="AU184" s="75"/>
      <c r="AV184" s="76">
        <f t="shared" si="189"/>
        <v>0</v>
      </c>
      <c r="AW184" s="74"/>
      <c r="AX184" s="75"/>
      <c r="AY184" s="61">
        <f t="shared" si="190"/>
        <v>0</v>
      </c>
    </row>
    <row r="185" spans="1:51" ht="30" customHeight="1">
      <c r="A185" s="199" t="s">
        <v>392</v>
      </c>
      <c r="B185" s="235" t="s">
        <v>59</v>
      </c>
      <c r="C185" s="19" t="s">
        <v>17</v>
      </c>
      <c r="D185" s="106">
        <v>600</v>
      </c>
      <c r="E185" s="139">
        <v>0.5</v>
      </c>
      <c r="F185" s="107">
        <f t="shared" si="213"/>
        <v>300</v>
      </c>
      <c r="G185" s="108">
        <f t="shared" si="214"/>
        <v>351</v>
      </c>
      <c r="H185" s="325"/>
      <c r="I185" s="255">
        <f t="shared" si="156"/>
        <v>0</v>
      </c>
      <c r="J185" s="255">
        <f t="shared" si="157"/>
        <v>0</v>
      </c>
      <c r="K185" s="326">
        <f t="shared" si="158"/>
        <v>0</v>
      </c>
      <c r="L185" s="197">
        <f t="shared" si="159"/>
        <v>600</v>
      </c>
      <c r="M185" s="113">
        <f t="shared" si="160"/>
        <v>1</v>
      </c>
      <c r="N185" s="114">
        <f t="shared" si="178"/>
        <v>0</v>
      </c>
      <c r="O185" s="198">
        <f t="shared" si="161"/>
        <v>300</v>
      </c>
      <c r="P185" s="82"/>
      <c r="Q185" s="75"/>
      <c r="R185" s="76">
        <f t="shared" si="179"/>
        <v>0</v>
      </c>
      <c r="S185" s="74"/>
      <c r="T185" s="75"/>
      <c r="U185" s="76">
        <f t="shared" si="180"/>
        <v>0</v>
      </c>
      <c r="V185" s="74"/>
      <c r="W185" s="83"/>
      <c r="X185" s="76">
        <f t="shared" si="181"/>
        <v>0</v>
      </c>
      <c r="Y185" s="74"/>
      <c r="Z185" s="75"/>
      <c r="AA185" s="76">
        <f t="shared" si="182"/>
        <v>0</v>
      </c>
      <c r="AB185" s="74"/>
      <c r="AC185" s="75"/>
      <c r="AD185" s="76">
        <f t="shared" si="183"/>
        <v>0</v>
      </c>
      <c r="AE185" s="74"/>
      <c r="AF185" s="75"/>
      <c r="AG185" s="61">
        <f t="shared" si="184"/>
        <v>0</v>
      </c>
      <c r="AH185" s="61"/>
      <c r="AI185" s="75"/>
      <c r="AJ185" s="76">
        <f t="shared" si="185"/>
        <v>0</v>
      </c>
      <c r="AK185" s="74"/>
      <c r="AL185" s="75"/>
      <c r="AM185" s="76">
        <f t="shared" si="186"/>
        <v>0</v>
      </c>
      <c r="AN185" s="74"/>
      <c r="AO185" s="75"/>
      <c r="AP185" s="76">
        <f t="shared" si="187"/>
        <v>0</v>
      </c>
      <c r="AQ185" s="74"/>
      <c r="AR185" s="75"/>
      <c r="AS185" s="76">
        <f t="shared" si="188"/>
        <v>0</v>
      </c>
      <c r="AT185" s="74"/>
      <c r="AU185" s="75"/>
      <c r="AV185" s="76">
        <f t="shared" si="189"/>
        <v>0</v>
      </c>
      <c r="AW185" s="74"/>
      <c r="AX185" s="75"/>
      <c r="AY185" s="61">
        <f t="shared" si="190"/>
        <v>0</v>
      </c>
    </row>
    <row r="186" spans="1:51" ht="30" customHeight="1">
      <c r="A186" s="199" t="s">
        <v>393</v>
      </c>
      <c r="B186" s="235" t="s">
        <v>60</v>
      </c>
      <c r="C186" s="19" t="s">
        <v>17</v>
      </c>
      <c r="D186" s="106">
        <v>600</v>
      </c>
      <c r="E186" s="139">
        <v>0.5</v>
      </c>
      <c r="F186" s="107">
        <f t="shared" si="213"/>
        <v>300</v>
      </c>
      <c r="G186" s="108">
        <f t="shared" si="214"/>
        <v>351</v>
      </c>
      <c r="H186" s="325"/>
      <c r="I186" s="255">
        <f t="shared" si="156"/>
        <v>0</v>
      </c>
      <c r="J186" s="255">
        <f t="shared" si="157"/>
        <v>0</v>
      </c>
      <c r="K186" s="326">
        <f t="shared" si="158"/>
        <v>0</v>
      </c>
      <c r="L186" s="197">
        <f t="shared" si="159"/>
        <v>600</v>
      </c>
      <c r="M186" s="113">
        <f t="shared" si="160"/>
        <v>1</v>
      </c>
      <c r="N186" s="114">
        <f t="shared" si="178"/>
        <v>0</v>
      </c>
      <c r="O186" s="198">
        <f t="shared" si="161"/>
        <v>300</v>
      </c>
      <c r="P186" s="82"/>
      <c r="Q186" s="75"/>
      <c r="R186" s="76">
        <f t="shared" si="179"/>
        <v>0</v>
      </c>
      <c r="S186" s="74"/>
      <c r="T186" s="75"/>
      <c r="U186" s="76">
        <f t="shared" si="180"/>
        <v>0</v>
      </c>
      <c r="V186" s="74"/>
      <c r="W186" s="83"/>
      <c r="X186" s="76">
        <f t="shared" si="181"/>
        <v>0</v>
      </c>
      <c r="Y186" s="74"/>
      <c r="Z186" s="75"/>
      <c r="AA186" s="76">
        <f t="shared" si="182"/>
        <v>0</v>
      </c>
      <c r="AB186" s="74"/>
      <c r="AC186" s="75"/>
      <c r="AD186" s="76">
        <f t="shared" si="183"/>
        <v>0</v>
      </c>
      <c r="AE186" s="74"/>
      <c r="AF186" s="75"/>
      <c r="AG186" s="61">
        <f t="shared" si="184"/>
        <v>0</v>
      </c>
      <c r="AH186" s="61"/>
      <c r="AI186" s="75"/>
      <c r="AJ186" s="76">
        <f t="shared" si="185"/>
        <v>0</v>
      </c>
      <c r="AK186" s="74"/>
      <c r="AL186" s="75"/>
      <c r="AM186" s="76">
        <f t="shared" si="186"/>
        <v>0</v>
      </c>
      <c r="AN186" s="74"/>
      <c r="AO186" s="75"/>
      <c r="AP186" s="76">
        <f t="shared" si="187"/>
        <v>0</v>
      </c>
      <c r="AQ186" s="74"/>
      <c r="AR186" s="75"/>
      <c r="AS186" s="76">
        <f t="shared" si="188"/>
        <v>0</v>
      </c>
      <c r="AT186" s="74"/>
      <c r="AU186" s="75"/>
      <c r="AV186" s="76">
        <f t="shared" si="189"/>
        <v>0</v>
      </c>
      <c r="AW186" s="74"/>
      <c r="AX186" s="75"/>
      <c r="AY186" s="61">
        <f t="shared" si="190"/>
        <v>0</v>
      </c>
    </row>
    <row r="187" spans="1:51" ht="30" customHeight="1">
      <c r="A187" s="199" t="s">
        <v>394</v>
      </c>
      <c r="B187" s="235" t="s">
        <v>61</v>
      </c>
      <c r="C187" s="19" t="s">
        <v>17</v>
      </c>
      <c r="D187" s="106">
        <v>600</v>
      </c>
      <c r="E187" s="139">
        <v>0.5</v>
      </c>
      <c r="F187" s="107">
        <f t="shared" si="213"/>
        <v>300</v>
      </c>
      <c r="G187" s="108">
        <f t="shared" si="214"/>
        <v>351</v>
      </c>
      <c r="H187" s="325"/>
      <c r="I187" s="255">
        <f t="shared" ref="I187:I250" si="215">+P187+S187+V187+Y187+AB187+AE187</f>
        <v>0</v>
      </c>
      <c r="J187" s="255">
        <f t="shared" ref="J187:J250" si="216">+AH187+AK187+AN187+AQ187+AT187+AW187</f>
        <v>0</v>
      </c>
      <c r="K187" s="326">
        <f t="shared" ref="K187:K250" si="217">+I187+J187</f>
        <v>0</v>
      </c>
      <c r="L187" s="197">
        <f t="shared" ref="L187:L250" si="218">D187-K187</f>
        <v>600</v>
      </c>
      <c r="M187" s="113">
        <f t="shared" ref="M187:M250" si="219">+L187/D187</f>
        <v>1</v>
      </c>
      <c r="N187" s="114">
        <f t="shared" si="178"/>
        <v>0</v>
      </c>
      <c r="O187" s="198">
        <f t="shared" ref="O187:O250" si="220">+F187-(R187+U187+X187+AA187+AD187+AG187+AJ187+AM187+AP187+AS187+AV187+AY187)</f>
        <v>300</v>
      </c>
      <c r="P187" s="82"/>
      <c r="Q187" s="75"/>
      <c r="R187" s="76">
        <f t="shared" si="179"/>
        <v>0</v>
      </c>
      <c r="S187" s="74"/>
      <c r="T187" s="75"/>
      <c r="U187" s="76">
        <f t="shared" si="180"/>
        <v>0</v>
      </c>
      <c r="V187" s="74"/>
      <c r="W187" s="83"/>
      <c r="X187" s="76">
        <f t="shared" si="181"/>
        <v>0</v>
      </c>
      <c r="Y187" s="74"/>
      <c r="Z187" s="75"/>
      <c r="AA187" s="76">
        <f t="shared" si="182"/>
        <v>0</v>
      </c>
      <c r="AB187" s="74"/>
      <c r="AC187" s="75"/>
      <c r="AD187" s="76">
        <f t="shared" si="183"/>
        <v>0</v>
      </c>
      <c r="AE187" s="74"/>
      <c r="AF187" s="75"/>
      <c r="AG187" s="61">
        <f t="shared" si="184"/>
        <v>0</v>
      </c>
      <c r="AH187" s="61"/>
      <c r="AI187" s="75"/>
      <c r="AJ187" s="76">
        <f t="shared" si="185"/>
        <v>0</v>
      </c>
      <c r="AK187" s="74"/>
      <c r="AL187" s="75"/>
      <c r="AM187" s="76">
        <f t="shared" si="186"/>
        <v>0</v>
      </c>
      <c r="AN187" s="74"/>
      <c r="AO187" s="75"/>
      <c r="AP187" s="76">
        <f t="shared" si="187"/>
        <v>0</v>
      </c>
      <c r="AQ187" s="74"/>
      <c r="AR187" s="75"/>
      <c r="AS187" s="76">
        <f t="shared" si="188"/>
        <v>0</v>
      </c>
      <c r="AT187" s="74"/>
      <c r="AU187" s="75"/>
      <c r="AV187" s="76">
        <f t="shared" si="189"/>
        <v>0</v>
      </c>
      <c r="AW187" s="74"/>
      <c r="AX187" s="75"/>
      <c r="AY187" s="61">
        <f t="shared" si="190"/>
        <v>0</v>
      </c>
    </row>
    <row r="188" spans="1:51" ht="30" customHeight="1">
      <c r="A188" s="199" t="s">
        <v>395</v>
      </c>
      <c r="B188" s="235" t="s">
        <v>62</v>
      </c>
      <c r="C188" s="19" t="s">
        <v>17</v>
      </c>
      <c r="D188" s="106">
        <v>600</v>
      </c>
      <c r="E188" s="139">
        <v>0.5</v>
      </c>
      <c r="F188" s="107">
        <f t="shared" si="213"/>
        <v>300</v>
      </c>
      <c r="G188" s="108">
        <f t="shared" si="214"/>
        <v>351</v>
      </c>
      <c r="H188" s="325"/>
      <c r="I188" s="255">
        <f t="shared" si="215"/>
        <v>0</v>
      </c>
      <c r="J188" s="255">
        <f t="shared" si="216"/>
        <v>0</v>
      </c>
      <c r="K188" s="326">
        <f t="shared" si="217"/>
        <v>0</v>
      </c>
      <c r="L188" s="197">
        <f t="shared" si="218"/>
        <v>600</v>
      </c>
      <c r="M188" s="113">
        <f t="shared" si="219"/>
        <v>1</v>
      </c>
      <c r="N188" s="114">
        <f t="shared" si="178"/>
        <v>0</v>
      </c>
      <c r="O188" s="198">
        <f t="shared" si="220"/>
        <v>300</v>
      </c>
      <c r="P188" s="82"/>
      <c r="Q188" s="75"/>
      <c r="R188" s="76">
        <f t="shared" si="179"/>
        <v>0</v>
      </c>
      <c r="S188" s="74"/>
      <c r="T188" s="75"/>
      <c r="U188" s="76">
        <f t="shared" si="180"/>
        <v>0</v>
      </c>
      <c r="V188" s="74"/>
      <c r="W188" s="83"/>
      <c r="X188" s="76">
        <f t="shared" si="181"/>
        <v>0</v>
      </c>
      <c r="Y188" s="74"/>
      <c r="Z188" s="75"/>
      <c r="AA188" s="76">
        <f t="shared" si="182"/>
        <v>0</v>
      </c>
      <c r="AB188" s="74"/>
      <c r="AC188" s="75"/>
      <c r="AD188" s="76">
        <f t="shared" si="183"/>
        <v>0</v>
      </c>
      <c r="AE188" s="74"/>
      <c r="AF188" s="75"/>
      <c r="AG188" s="61">
        <f t="shared" si="184"/>
        <v>0</v>
      </c>
      <c r="AH188" s="61"/>
      <c r="AI188" s="75"/>
      <c r="AJ188" s="76">
        <f t="shared" si="185"/>
        <v>0</v>
      </c>
      <c r="AK188" s="74"/>
      <c r="AL188" s="75"/>
      <c r="AM188" s="76">
        <f t="shared" si="186"/>
        <v>0</v>
      </c>
      <c r="AN188" s="74"/>
      <c r="AO188" s="75"/>
      <c r="AP188" s="76">
        <f t="shared" si="187"/>
        <v>0</v>
      </c>
      <c r="AQ188" s="74"/>
      <c r="AR188" s="75"/>
      <c r="AS188" s="76">
        <f t="shared" si="188"/>
        <v>0</v>
      </c>
      <c r="AT188" s="74"/>
      <c r="AU188" s="75"/>
      <c r="AV188" s="76">
        <f t="shared" si="189"/>
        <v>0</v>
      </c>
      <c r="AW188" s="74"/>
      <c r="AX188" s="75"/>
      <c r="AY188" s="61">
        <f t="shared" si="190"/>
        <v>0</v>
      </c>
    </row>
    <row r="189" spans="1:51" ht="30" customHeight="1">
      <c r="A189" s="199" t="s">
        <v>396</v>
      </c>
      <c r="B189" s="235" t="s">
        <v>63</v>
      </c>
      <c r="C189" s="19" t="s">
        <v>17</v>
      </c>
      <c r="D189" s="106">
        <v>600</v>
      </c>
      <c r="E189" s="139">
        <v>0.5</v>
      </c>
      <c r="F189" s="107">
        <f t="shared" si="213"/>
        <v>300</v>
      </c>
      <c r="G189" s="108">
        <f t="shared" si="214"/>
        <v>351</v>
      </c>
      <c r="H189" s="325"/>
      <c r="I189" s="255">
        <f t="shared" si="215"/>
        <v>0</v>
      </c>
      <c r="J189" s="255">
        <f t="shared" si="216"/>
        <v>0</v>
      </c>
      <c r="K189" s="326">
        <f t="shared" si="217"/>
        <v>0</v>
      </c>
      <c r="L189" s="197">
        <f t="shared" si="218"/>
        <v>600</v>
      </c>
      <c r="M189" s="113">
        <f t="shared" si="219"/>
        <v>1</v>
      </c>
      <c r="N189" s="114">
        <f t="shared" si="178"/>
        <v>0</v>
      </c>
      <c r="O189" s="198">
        <f t="shared" si="220"/>
        <v>300</v>
      </c>
      <c r="P189" s="82"/>
      <c r="Q189" s="75"/>
      <c r="R189" s="76">
        <f t="shared" si="179"/>
        <v>0</v>
      </c>
      <c r="S189" s="74"/>
      <c r="T189" s="75"/>
      <c r="U189" s="76">
        <f t="shared" si="180"/>
        <v>0</v>
      </c>
      <c r="V189" s="74"/>
      <c r="W189" s="83"/>
      <c r="X189" s="76">
        <f t="shared" si="181"/>
        <v>0</v>
      </c>
      <c r="Y189" s="74"/>
      <c r="Z189" s="75"/>
      <c r="AA189" s="76">
        <f t="shared" si="182"/>
        <v>0</v>
      </c>
      <c r="AB189" s="74"/>
      <c r="AC189" s="75"/>
      <c r="AD189" s="76">
        <f t="shared" si="183"/>
        <v>0</v>
      </c>
      <c r="AE189" s="74"/>
      <c r="AF189" s="75"/>
      <c r="AG189" s="61">
        <f t="shared" si="184"/>
        <v>0</v>
      </c>
      <c r="AH189" s="61"/>
      <c r="AI189" s="75"/>
      <c r="AJ189" s="76">
        <f t="shared" si="185"/>
        <v>0</v>
      </c>
      <c r="AK189" s="74"/>
      <c r="AL189" s="75"/>
      <c r="AM189" s="76">
        <f t="shared" si="186"/>
        <v>0</v>
      </c>
      <c r="AN189" s="74"/>
      <c r="AO189" s="75"/>
      <c r="AP189" s="76">
        <f t="shared" si="187"/>
        <v>0</v>
      </c>
      <c r="AQ189" s="74"/>
      <c r="AR189" s="75"/>
      <c r="AS189" s="76">
        <f t="shared" si="188"/>
        <v>0</v>
      </c>
      <c r="AT189" s="74"/>
      <c r="AU189" s="75"/>
      <c r="AV189" s="76">
        <f t="shared" si="189"/>
        <v>0</v>
      </c>
      <c r="AW189" s="74"/>
      <c r="AX189" s="75"/>
      <c r="AY189" s="61">
        <f t="shared" si="190"/>
        <v>0</v>
      </c>
    </row>
    <row r="190" spans="1:51" s="3" customFormat="1" ht="30" customHeight="1">
      <c r="A190" s="292" t="s">
        <v>397</v>
      </c>
      <c r="B190" s="293" t="s">
        <v>72</v>
      </c>
      <c r="C190" s="294"/>
      <c r="D190" s="295"/>
      <c r="E190" s="295"/>
      <c r="F190" s="297">
        <f>SUM(F191:F202)</f>
        <v>3900</v>
      </c>
      <c r="G190" s="298">
        <f t="shared" ref="G190" si="221">+F190*1.17</f>
        <v>4563</v>
      </c>
      <c r="H190" s="322"/>
      <c r="I190" s="323">
        <f t="shared" ref="I190" si="222">+P190+S190+V190+Y190+AB190+AE190</f>
        <v>0</v>
      </c>
      <c r="J190" s="323">
        <f t="shared" ref="J190" si="223">+AH190+AK190+AN190+AQ190+AT190+AW190</f>
        <v>0</v>
      </c>
      <c r="K190" s="324">
        <f t="shared" si="217"/>
        <v>0</v>
      </c>
      <c r="L190" s="91">
        <f t="shared" si="218"/>
        <v>0</v>
      </c>
      <c r="M190" s="267" t="e">
        <f t="shared" si="219"/>
        <v>#DIV/0!</v>
      </c>
      <c r="N190" s="268">
        <f t="shared" si="178"/>
        <v>0</v>
      </c>
      <c r="O190" s="269">
        <f t="shared" ref="O190" si="224">+F190-(R190+U190+X190+AA190+AD190+AG190+AJ190+AM190+AP190+AS190+AV190+AY190)</f>
        <v>3900</v>
      </c>
      <c r="P190" s="97"/>
      <c r="Q190" s="98"/>
      <c r="R190" s="99">
        <f t="shared" si="179"/>
        <v>0</v>
      </c>
      <c r="S190" s="100"/>
      <c r="T190" s="98"/>
      <c r="U190" s="99">
        <f t="shared" si="180"/>
        <v>0</v>
      </c>
      <c r="V190" s="100"/>
      <c r="W190" s="101"/>
      <c r="X190" s="99">
        <f t="shared" si="181"/>
        <v>0</v>
      </c>
      <c r="Y190" s="100"/>
      <c r="Z190" s="98"/>
      <c r="AA190" s="99">
        <f t="shared" si="182"/>
        <v>0</v>
      </c>
      <c r="AB190" s="100"/>
      <c r="AC190" s="98"/>
      <c r="AD190" s="99">
        <f t="shared" si="183"/>
        <v>0</v>
      </c>
      <c r="AE190" s="100"/>
      <c r="AF190" s="98"/>
      <c r="AG190" s="93">
        <f t="shared" si="184"/>
        <v>0</v>
      </c>
      <c r="AH190" s="93"/>
      <c r="AI190" s="98"/>
      <c r="AJ190" s="99">
        <f t="shared" si="185"/>
        <v>0</v>
      </c>
      <c r="AK190" s="100"/>
      <c r="AL190" s="98"/>
      <c r="AM190" s="99">
        <f t="shared" si="186"/>
        <v>0</v>
      </c>
      <c r="AN190" s="100"/>
      <c r="AO190" s="98"/>
      <c r="AP190" s="99">
        <f t="shared" si="187"/>
        <v>0</v>
      </c>
      <c r="AQ190" s="100"/>
      <c r="AR190" s="98"/>
      <c r="AS190" s="99">
        <f t="shared" si="188"/>
        <v>0</v>
      </c>
      <c r="AT190" s="100"/>
      <c r="AU190" s="98"/>
      <c r="AV190" s="99">
        <f t="shared" si="189"/>
        <v>0</v>
      </c>
      <c r="AW190" s="100"/>
      <c r="AX190" s="98"/>
      <c r="AY190" s="93">
        <f t="shared" si="190"/>
        <v>0</v>
      </c>
    </row>
    <row r="191" spans="1:51" ht="30" customHeight="1">
      <c r="A191" s="199" t="s">
        <v>398</v>
      </c>
      <c r="B191" s="235" t="s">
        <v>52</v>
      </c>
      <c r="C191" s="19" t="s">
        <v>17</v>
      </c>
      <c r="D191" s="106">
        <v>650</v>
      </c>
      <c r="E191" s="139">
        <v>0.5</v>
      </c>
      <c r="F191" s="107">
        <f t="shared" ref="F191:F194" si="225">D191*E191</f>
        <v>325</v>
      </c>
      <c r="G191" s="108">
        <f t="shared" ref="G191:G195" si="226">F191*1.17</f>
        <v>380.25</v>
      </c>
      <c r="H191" s="325"/>
      <c r="I191" s="255">
        <f t="shared" si="215"/>
        <v>0</v>
      </c>
      <c r="J191" s="255">
        <f t="shared" si="216"/>
        <v>0</v>
      </c>
      <c r="K191" s="326">
        <f t="shared" si="217"/>
        <v>0</v>
      </c>
      <c r="L191" s="197">
        <f t="shared" si="218"/>
        <v>650</v>
      </c>
      <c r="M191" s="113">
        <f t="shared" si="219"/>
        <v>1</v>
      </c>
      <c r="N191" s="114">
        <f t="shared" si="178"/>
        <v>0</v>
      </c>
      <c r="O191" s="198">
        <f t="shared" si="220"/>
        <v>325</v>
      </c>
      <c r="P191" s="82"/>
      <c r="Q191" s="75"/>
      <c r="R191" s="76">
        <f t="shared" si="179"/>
        <v>0</v>
      </c>
      <c r="S191" s="74"/>
      <c r="T191" s="75"/>
      <c r="U191" s="76">
        <f t="shared" si="180"/>
        <v>0</v>
      </c>
      <c r="V191" s="74"/>
      <c r="W191" s="83"/>
      <c r="X191" s="76">
        <f t="shared" si="181"/>
        <v>0</v>
      </c>
      <c r="Y191" s="74"/>
      <c r="Z191" s="75"/>
      <c r="AA191" s="76">
        <f t="shared" si="182"/>
        <v>0</v>
      </c>
      <c r="AB191" s="74"/>
      <c r="AC191" s="75"/>
      <c r="AD191" s="76">
        <f t="shared" si="183"/>
        <v>0</v>
      </c>
      <c r="AE191" s="74"/>
      <c r="AF191" s="75"/>
      <c r="AG191" s="61">
        <f t="shared" si="184"/>
        <v>0</v>
      </c>
      <c r="AH191" s="61"/>
      <c r="AI191" s="75"/>
      <c r="AJ191" s="76">
        <f t="shared" si="185"/>
        <v>0</v>
      </c>
      <c r="AK191" s="74"/>
      <c r="AL191" s="75"/>
      <c r="AM191" s="76">
        <f t="shared" si="186"/>
        <v>0</v>
      </c>
      <c r="AN191" s="74"/>
      <c r="AO191" s="75"/>
      <c r="AP191" s="76">
        <f t="shared" si="187"/>
        <v>0</v>
      </c>
      <c r="AQ191" s="74"/>
      <c r="AR191" s="75"/>
      <c r="AS191" s="76">
        <f t="shared" si="188"/>
        <v>0</v>
      </c>
      <c r="AT191" s="74"/>
      <c r="AU191" s="75"/>
      <c r="AV191" s="76">
        <f t="shared" si="189"/>
        <v>0</v>
      </c>
      <c r="AW191" s="74"/>
      <c r="AX191" s="75"/>
      <c r="AY191" s="61">
        <f t="shared" si="190"/>
        <v>0</v>
      </c>
    </row>
    <row r="192" spans="1:51" ht="30" customHeight="1">
      <c r="A192" s="199" t="s">
        <v>399</v>
      </c>
      <c r="B192" s="235" t="s">
        <v>53</v>
      </c>
      <c r="C192" s="19" t="s">
        <v>17</v>
      </c>
      <c r="D192" s="106">
        <v>650</v>
      </c>
      <c r="E192" s="139">
        <v>0.5</v>
      </c>
      <c r="F192" s="107">
        <f t="shared" si="225"/>
        <v>325</v>
      </c>
      <c r="G192" s="108">
        <f t="shared" si="226"/>
        <v>380.25</v>
      </c>
      <c r="H192" s="325"/>
      <c r="I192" s="255">
        <f t="shared" si="215"/>
        <v>0</v>
      </c>
      <c r="J192" s="255">
        <f t="shared" si="216"/>
        <v>0</v>
      </c>
      <c r="K192" s="326">
        <f t="shared" si="217"/>
        <v>0</v>
      </c>
      <c r="L192" s="197">
        <f t="shared" si="218"/>
        <v>650</v>
      </c>
      <c r="M192" s="113">
        <f t="shared" si="219"/>
        <v>1</v>
      </c>
      <c r="N192" s="114">
        <f t="shared" si="178"/>
        <v>0</v>
      </c>
      <c r="O192" s="198">
        <f t="shared" si="220"/>
        <v>325</v>
      </c>
      <c r="P192" s="82"/>
      <c r="Q192" s="75"/>
      <c r="R192" s="76">
        <f t="shared" si="179"/>
        <v>0</v>
      </c>
      <c r="S192" s="74"/>
      <c r="T192" s="75"/>
      <c r="U192" s="76">
        <f t="shared" si="180"/>
        <v>0</v>
      </c>
      <c r="V192" s="74"/>
      <c r="W192" s="83"/>
      <c r="X192" s="76">
        <f t="shared" si="181"/>
        <v>0</v>
      </c>
      <c r="Y192" s="74"/>
      <c r="Z192" s="75"/>
      <c r="AA192" s="76">
        <f t="shared" si="182"/>
        <v>0</v>
      </c>
      <c r="AB192" s="74"/>
      <c r="AC192" s="75"/>
      <c r="AD192" s="76">
        <f t="shared" si="183"/>
        <v>0</v>
      </c>
      <c r="AE192" s="74"/>
      <c r="AF192" s="75"/>
      <c r="AG192" s="61">
        <f t="shared" si="184"/>
        <v>0</v>
      </c>
      <c r="AH192" s="61"/>
      <c r="AI192" s="75"/>
      <c r="AJ192" s="76">
        <f t="shared" si="185"/>
        <v>0</v>
      </c>
      <c r="AK192" s="74"/>
      <c r="AL192" s="75"/>
      <c r="AM192" s="76">
        <f t="shared" si="186"/>
        <v>0</v>
      </c>
      <c r="AN192" s="74"/>
      <c r="AO192" s="75"/>
      <c r="AP192" s="76">
        <f t="shared" si="187"/>
        <v>0</v>
      </c>
      <c r="AQ192" s="74"/>
      <c r="AR192" s="75"/>
      <c r="AS192" s="76">
        <f t="shared" si="188"/>
        <v>0</v>
      </c>
      <c r="AT192" s="74"/>
      <c r="AU192" s="75"/>
      <c r="AV192" s="76">
        <f t="shared" si="189"/>
        <v>0</v>
      </c>
      <c r="AW192" s="74"/>
      <c r="AX192" s="75"/>
      <c r="AY192" s="61">
        <f t="shared" si="190"/>
        <v>0</v>
      </c>
    </row>
    <row r="193" spans="1:51" ht="30" customHeight="1">
      <c r="A193" s="199" t="s">
        <v>400</v>
      </c>
      <c r="B193" s="235" t="s">
        <v>54</v>
      </c>
      <c r="C193" s="19" t="s">
        <v>17</v>
      </c>
      <c r="D193" s="106">
        <v>650</v>
      </c>
      <c r="E193" s="139">
        <v>0.5</v>
      </c>
      <c r="F193" s="107">
        <f t="shared" si="225"/>
        <v>325</v>
      </c>
      <c r="G193" s="108">
        <f t="shared" si="226"/>
        <v>380.25</v>
      </c>
      <c r="H193" s="325"/>
      <c r="I193" s="255">
        <f t="shared" si="215"/>
        <v>0</v>
      </c>
      <c r="J193" s="255">
        <f t="shared" si="216"/>
        <v>0</v>
      </c>
      <c r="K193" s="326">
        <f t="shared" si="217"/>
        <v>0</v>
      </c>
      <c r="L193" s="197">
        <f t="shared" si="218"/>
        <v>650</v>
      </c>
      <c r="M193" s="113">
        <f t="shared" si="219"/>
        <v>1</v>
      </c>
      <c r="N193" s="114">
        <f t="shared" si="178"/>
        <v>0</v>
      </c>
      <c r="O193" s="198">
        <f t="shared" si="220"/>
        <v>325</v>
      </c>
      <c r="P193" s="82"/>
      <c r="Q193" s="75"/>
      <c r="R193" s="76">
        <f t="shared" si="179"/>
        <v>0</v>
      </c>
      <c r="S193" s="74"/>
      <c r="T193" s="75"/>
      <c r="U193" s="76">
        <f t="shared" si="180"/>
        <v>0</v>
      </c>
      <c r="V193" s="74"/>
      <c r="W193" s="83"/>
      <c r="X193" s="76">
        <f t="shared" si="181"/>
        <v>0</v>
      </c>
      <c r="Y193" s="74"/>
      <c r="Z193" s="75"/>
      <c r="AA193" s="76">
        <f t="shared" si="182"/>
        <v>0</v>
      </c>
      <c r="AB193" s="74"/>
      <c r="AC193" s="75"/>
      <c r="AD193" s="76">
        <f t="shared" si="183"/>
        <v>0</v>
      </c>
      <c r="AE193" s="74"/>
      <c r="AF193" s="75"/>
      <c r="AG193" s="61">
        <f t="shared" si="184"/>
        <v>0</v>
      </c>
      <c r="AH193" s="61"/>
      <c r="AI193" s="75"/>
      <c r="AJ193" s="76">
        <f t="shared" si="185"/>
        <v>0</v>
      </c>
      <c r="AK193" s="74"/>
      <c r="AL193" s="75"/>
      <c r="AM193" s="76">
        <f t="shared" si="186"/>
        <v>0</v>
      </c>
      <c r="AN193" s="74"/>
      <c r="AO193" s="75"/>
      <c r="AP193" s="76">
        <f t="shared" si="187"/>
        <v>0</v>
      </c>
      <c r="AQ193" s="74"/>
      <c r="AR193" s="75"/>
      <c r="AS193" s="76">
        <f t="shared" si="188"/>
        <v>0</v>
      </c>
      <c r="AT193" s="74"/>
      <c r="AU193" s="75"/>
      <c r="AV193" s="76">
        <f t="shared" si="189"/>
        <v>0</v>
      </c>
      <c r="AW193" s="74"/>
      <c r="AX193" s="75"/>
      <c r="AY193" s="61">
        <f t="shared" si="190"/>
        <v>0</v>
      </c>
    </row>
    <row r="194" spans="1:51" ht="30" customHeight="1">
      <c r="A194" s="199" t="s">
        <v>401</v>
      </c>
      <c r="B194" s="235" t="s">
        <v>55</v>
      </c>
      <c r="C194" s="19" t="s">
        <v>17</v>
      </c>
      <c r="D194" s="106">
        <v>650</v>
      </c>
      <c r="E194" s="139">
        <v>0.5</v>
      </c>
      <c r="F194" s="107">
        <f t="shared" si="225"/>
        <v>325</v>
      </c>
      <c r="G194" s="108">
        <f t="shared" si="226"/>
        <v>380.25</v>
      </c>
      <c r="H194" s="325"/>
      <c r="I194" s="255">
        <f t="shared" si="215"/>
        <v>0</v>
      </c>
      <c r="J194" s="255">
        <f t="shared" si="216"/>
        <v>0</v>
      </c>
      <c r="K194" s="326">
        <f t="shared" si="217"/>
        <v>0</v>
      </c>
      <c r="L194" s="197">
        <f t="shared" si="218"/>
        <v>650</v>
      </c>
      <c r="M194" s="113">
        <f t="shared" si="219"/>
        <v>1</v>
      </c>
      <c r="N194" s="114">
        <f t="shared" si="178"/>
        <v>0</v>
      </c>
      <c r="O194" s="198">
        <f t="shared" si="220"/>
        <v>325</v>
      </c>
      <c r="P194" s="82"/>
      <c r="Q194" s="75"/>
      <c r="R194" s="76">
        <f t="shared" si="179"/>
        <v>0</v>
      </c>
      <c r="S194" s="74"/>
      <c r="T194" s="75"/>
      <c r="U194" s="76">
        <f t="shared" si="180"/>
        <v>0</v>
      </c>
      <c r="V194" s="74"/>
      <c r="W194" s="83"/>
      <c r="X194" s="76">
        <f t="shared" si="181"/>
        <v>0</v>
      </c>
      <c r="Y194" s="74"/>
      <c r="Z194" s="75"/>
      <c r="AA194" s="76">
        <f t="shared" si="182"/>
        <v>0</v>
      </c>
      <c r="AB194" s="74"/>
      <c r="AC194" s="75"/>
      <c r="AD194" s="76">
        <f t="shared" si="183"/>
        <v>0</v>
      </c>
      <c r="AE194" s="74"/>
      <c r="AF194" s="75"/>
      <c r="AG194" s="61">
        <f t="shared" si="184"/>
        <v>0</v>
      </c>
      <c r="AH194" s="61"/>
      <c r="AI194" s="75"/>
      <c r="AJ194" s="76">
        <f t="shared" si="185"/>
        <v>0</v>
      </c>
      <c r="AK194" s="74"/>
      <c r="AL194" s="75"/>
      <c r="AM194" s="76">
        <f t="shared" si="186"/>
        <v>0</v>
      </c>
      <c r="AN194" s="74"/>
      <c r="AO194" s="75"/>
      <c r="AP194" s="76">
        <f t="shared" si="187"/>
        <v>0</v>
      </c>
      <c r="AQ194" s="74"/>
      <c r="AR194" s="75"/>
      <c r="AS194" s="76">
        <f t="shared" si="188"/>
        <v>0</v>
      </c>
      <c r="AT194" s="74"/>
      <c r="AU194" s="75"/>
      <c r="AV194" s="76">
        <f t="shared" si="189"/>
        <v>0</v>
      </c>
      <c r="AW194" s="74"/>
      <c r="AX194" s="75"/>
      <c r="AY194" s="61">
        <f t="shared" si="190"/>
        <v>0</v>
      </c>
    </row>
    <row r="195" spans="1:51" ht="30" customHeight="1">
      <c r="A195" s="199" t="s">
        <v>402</v>
      </c>
      <c r="B195" s="235" t="s">
        <v>56</v>
      </c>
      <c r="C195" s="19" t="s">
        <v>17</v>
      </c>
      <c r="D195" s="106">
        <v>650</v>
      </c>
      <c r="E195" s="139">
        <v>0.5</v>
      </c>
      <c r="F195" s="107">
        <f>D195*E195</f>
        <v>325</v>
      </c>
      <c r="G195" s="108">
        <f t="shared" si="226"/>
        <v>380.25</v>
      </c>
      <c r="H195" s="325"/>
      <c r="I195" s="255">
        <f t="shared" si="215"/>
        <v>0</v>
      </c>
      <c r="J195" s="255">
        <f t="shared" si="216"/>
        <v>0</v>
      </c>
      <c r="K195" s="326">
        <f t="shared" si="217"/>
        <v>0</v>
      </c>
      <c r="L195" s="197">
        <f t="shared" si="218"/>
        <v>650</v>
      </c>
      <c r="M195" s="113">
        <f t="shared" si="219"/>
        <v>1</v>
      </c>
      <c r="N195" s="114">
        <f t="shared" si="178"/>
        <v>0</v>
      </c>
      <c r="O195" s="198">
        <f t="shared" si="220"/>
        <v>325</v>
      </c>
      <c r="P195" s="82"/>
      <c r="Q195" s="75"/>
      <c r="R195" s="76">
        <f t="shared" si="179"/>
        <v>0</v>
      </c>
      <c r="S195" s="74"/>
      <c r="T195" s="75"/>
      <c r="U195" s="76">
        <f t="shared" si="180"/>
        <v>0</v>
      </c>
      <c r="V195" s="74"/>
      <c r="W195" s="83"/>
      <c r="X195" s="76">
        <f t="shared" si="181"/>
        <v>0</v>
      </c>
      <c r="Y195" s="74"/>
      <c r="Z195" s="75"/>
      <c r="AA195" s="76">
        <f t="shared" si="182"/>
        <v>0</v>
      </c>
      <c r="AB195" s="74"/>
      <c r="AC195" s="75"/>
      <c r="AD195" s="76">
        <f t="shared" si="183"/>
        <v>0</v>
      </c>
      <c r="AE195" s="74"/>
      <c r="AF195" s="75"/>
      <c r="AG195" s="61">
        <f t="shared" si="184"/>
        <v>0</v>
      </c>
      <c r="AH195" s="61"/>
      <c r="AI195" s="75"/>
      <c r="AJ195" s="76">
        <f t="shared" si="185"/>
        <v>0</v>
      </c>
      <c r="AK195" s="74"/>
      <c r="AL195" s="75"/>
      <c r="AM195" s="76">
        <f t="shared" si="186"/>
        <v>0</v>
      </c>
      <c r="AN195" s="74"/>
      <c r="AO195" s="75"/>
      <c r="AP195" s="76">
        <f t="shared" si="187"/>
        <v>0</v>
      </c>
      <c r="AQ195" s="74"/>
      <c r="AR195" s="75"/>
      <c r="AS195" s="76">
        <f t="shared" si="188"/>
        <v>0</v>
      </c>
      <c r="AT195" s="74"/>
      <c r="AU195" s="75"/>
      <c r="AV195" s="76">
        <f t="shared" si="189"/>
        <v>0</v>
      </c>
      <c r="AW195" s="74"/>
      <c r="AX195" s="75"/>
      <c r="AY195" s="61">
        <f t="shared" si="190"/>
        <v>0</v>
      </c>
    </row>
    <row r="196" spans="1:51" ht="30" customHeight="1">
      <c r="A196" s="199" t="s">
        <v>403</v>
      </c>
      <c r="B196" s="235" t="s">
        <v>57</v>
      </c>
      <c r="C196" s="19" t="s">
        <v>17</v>
      </c>
      <c r="D196" s="106">
        <v>650</v>
      </c>
      <c r="E196" s="139">
        <v>0.5</v>
      </c>
      <c r="F196" s="107">
        <f t="shared" ref="F196:F202" si="227">D196*E196</f>
        <v>325</v>
      </c>
      <c r="G196" s="108">
        <f t="shared" ref="G196:G202" si="228">F196*1.17</f>
        <v>380.25</v>
      </c>
      <c r="H196" s="325"/>
      <c r="I196" s="255">
        <f t="shared" si="215"/>
        <v>0</v>
      </c>
      <c r="J196" s="255">
        <f t="shared" si="216"/>
        <v>0</v>
      </c>
      <c r="K196" s="326">
        <f t="shared" si="217"/>
        <v>0</v>
      </c>
      <c r="L196" s="197">
        <f t="shared" si="218"/>
        <v>650</v>
      </c>
      <c r="M196" s="113">
        <f t="shared" si="219"/>
        <v>1</v>
      </c>
      <c r="N196" s="114">
        <f t="shared" si="178"/>
        <v>0</v>
      </c>
      <c r="O196" s="198">
        <f t="shared" si="220"/>
        <v>325</v>
      </c>
      <c r="P196" s="82"/>
      <c r="Q196" s="75"/>
      <c r="R196" s="76">
        <f t="shared" si="179"/>
        <v>0</v>
      </c>
      <c r="S196" s="74"/>
      <c r="T196" s="75"/>
      <c r="U196" s="76">
        <f t="shared" si="180"/>
        <v>0</v>
      </c>
      <c r="V196" s="74"/>
      <c r="W196" s="83"/>
      <c r="X196" s="76">
        <f t="shared" si="181"/>
        <v>0</v>
      </c>
      <c r="Y196" s="74"/>
      <c r="Z196" s="75"/>
      <c r="AA196" s="76">
        <f t="shared" si="182"/>
        <v>0</v>
      </c>
      <c r="AB196" s="74"/>
      <c r="AC196" s="75"/>
      <c r="AD196" s="76">
        <f t="shared" si="183"/>
        <v>0</v>
      </c>
      <c r="AE196" s="74"/>
      <c r="AF196" s="75"/>
      <c r="AG196" s="61">
        <f t="shared" si="184"/>
        <v>0</v>
      </c>
      <c r="AH196" s="61"/>
      <c r="AI196" s="75"/>
      <c r="AJ196" s="76">
        <f t="shared" si="185"/>
        <v>0</v>
      </c>
      <c r="AK196" s="74"/>
      <c r="AL196" s="75"/>
      <c r="AM196" s="76">
        <f t="shared" si="186"/>
        <v>0</v>
      </c>
      <c r="AN196" s="74"/>
      <c r="AO196" s="75"/>
      <c r="AP196" s="76">
        <f t="shared" si="187"/>
        <v>0</v>
      </c>
      <c r="AQ196" s="74"/>
      <c r="AR196" s="75"/>
      <c r="AS196" s="76">
        <f t="shared" si="188"/>
        <v>0</v>
      </c>
      <c r="AT196" s="74"/>
      <c r="AU196" s="75"/>
      <c r="AV196" s="76">
        <f t="shared" si="189"/>
        <v>0</v>
      </c>
      <c r="AW196" s="74"/>
      <c r="AX196" s="75"/>
      <c r="AY196" s="61">
        <f t="shared" si="190"/>
        <v>0</v>
      </c>
    </row>
    <row r="197" spans="1:51" ht="30" customHeight="1">
      <c r="A197" s="199" t="s">
        <v>404</v>
      </c>
      <c r="B197" s="235" t="s">
        <v>58</v>
      </c>
      <c r="C197" s="19" t="s">
        <v>17</v>
      </c>
      <c r="D197" s="106">
        <v>650</v>
      </c>
      <c r="E197" s="139">
        <v>0.5</v>
      </c>
      <c r="F197" s="107">
        <f t="shared" si="227"/>
        <v>325</v>
      </c>
      <c r="G197" s="108">
        <f t="shared" si="228"/>
        <v>380.25</v>
      </c>
      <c r="H197" s="325"/>
      <c r="I197" s="255">
        <f t="shared" si="215"/>
        <v>0</v>
      </c>
      <c r="J197" s="255">
        <f t="shared" si="216"/>
        <v>0</v>
      </c>
      <c r="K197" s="326">
        <f t="shared" si="217"/>
        <v>0</v>
      </c>
      <c r="L197" s="197">
        <f t="shared" si="218"/>
        <v>650</v>
      </c>
      <c r="M197" s="113">
        <f t="shared" si="219"/>
        <v>1</v>
      </c>
      <c r="N197" s="114">
        <f t="shared" si="178"/>
        <v>0</v>
      </c>
      <c r="O197" s="198">
        <f t="shared" si="220"/>
        <v>325</v>
      </c>
      <c r="P197" s="82"/>
      <c r="Q197" s="75"/>
      <c r="R197" s="76">
        <f t="shared" si="179"/>
        <v>0</v>
      </c>
      <c r="S197" s="74"/>
      <c r="T197" s="75"/>
      <c r="U197" s="76">
        <f t="shared" si="180"/>
        <v>0</v>
      </c>
      <c r="V197" s="74"/>
      <c r="W197" s="83"/>
      <c r="X197" s="76">
        <f t="shared" si="181"/>
        <v>0</v>
      </c>
      <c r="Y197" s="74"/>
      <c r="Z197" s="75"/>
      <c r="AA197" s="76">
        <f t="shared" si="182"/>
        <v>0</v>
      </c>
      <c r="AB197" s="74"/>
      <c r="AC197" s="75"/>
      <c r="AD197" s="76">
        <f t="shared" si="183"/>
        <v>0</v>
      </c>
      <c r="AE197" s="74"/>
      <c r="AF197" s="75"/>
      <c r="AG197" s="61">
        <f t="shared" si="184"/>
        <v>0</v>
      </c>
      <c r="AH197" s="61"/>
      <c r="AI197" s="75"/>
      <c r="AJ197" s="76">
        <f t="shared" si="185"/>
        <v>0</v>
      </c>
      <c r="AK197" s="74"/>
      <c r="AL197" s="75"/>
      <c r="AM197" s="76">
        <f t="shared" si="186"/>
        <v>0</v>
      </c>
      <c r="AN197" s="74"/>
      <c r="AO197" s="75"/>
      <c r="AP197" s="76">
        <f t="shared" si="187"/>
        <v>0</v>
      </c>
      <c r="AQ197" s="74"/>
      <c r="AR197" s="75"/>
      <c r="AS197" s="76">
        <f t="shared" si="188"/>
        <v>0</v>
      </c>
      <c r="AT197" s="74"/>
      <c r="AU197" s="75"/>
      <c r="AV197" s="76">
        <f t="shared" si="189"/>
        <v>0</v>
      </c>
      <c r="AW197" s="74"/>
      <c r="AX197" s="75"/>
      <c r="AY197" s="61">
        <f t="shared" si="190"/>
        <v>0</v>
      </c>
    </row>
    <row r="198" spans="1:51" ht="30" customHeight="1">
      <c r="A198" s="199" t="s">
        <v>405</v>
      </c>
      <c r="B198" s="235" t="s">
        <v>59</v>
      </c>
      <c r="C198" s="19" t="s">
        <v>17</v>
      </c>
      <c r="D198" s="106">
        <v>650</v>
      </c>
      <c r="E198" s="139">
        <v>0.5</v>
      </c>
      <c r="F198" s="107">
        <f t="shared" si="227"/>
        <v>325</v>
      </c>
      <c r="G198" s="108">
        <f t="shared" si="228"/>
        <v>380.25</v>
      </c>
      <c r="H198" s="325"/>
      <c r="I198" s="255">
        <f t="shared" si="215"/>
        <v>0</v>
      </c>
      <c r="J198" s="255">
        <f t="shared" si="216"/>
        <v>0</v>
      </c>
      <c r="K198" s="326">
        <f t="shared" si="217"/>
        <v>0</v>
      </c>
      <c r="L198" s="197">
        <f t="shared" si="218"/>
        <v>650</v>
      </c>
      <c r="M198" s="113">
        <f t="shared" si="219"/>
        <v>1</v>
      </c>
      <c r="N198" s="114">
        <f t="shared" si="178"/>
        <v>0</v>
      </c>
      <c r="O198" s="198">
        <f t="shared" si="220"/>
        <v>325</v>
      </c>
      <c r="P198" s="82"/>
      <c r="Q198" s="75"/>
      <c r="R198" s="76">
        <f t="shared" si="179"/>
        <v>0</v>
      </c>
      <c r="S198" s="74"/>
      <c r="T198" s="75"/>
      <c r="U198" s="76">
        <f t="shared" si="180"/>
        <v>0</v>
      </c>
      <c r="V198" s="74"/>
      <c r="W198" s="83"/>
      <c r="X198" s="76">
        <f t="shared" si="181"/>
        <v>0</v>
      </c>
      <c r="Y198" s="74"/>
      <c r="Z198" s="75"/>
      <c r="AA198" s="76">
        <f t="shared" si="182"/>
        <v>0</v>
      </c>
      <c r="AB198" s="74"/>
      <c r="AC198" s="75"/>
      <c r="AD198" s="76">
        <f t="shared" si="183"/>
        <v>0</v>
      </c>
      <c r="AE198" s="74"/>
      <c r="AF198" s="75"/>
      <c r="AG198" s="61">
        <f t="shared" si="184"/>
        <v>0</v>
      </c>
      <c r="AH198" s="61"/>
      <c r="AI198" s="75"/>
      <c r="AJ198" s="76">
        <f t="shared" si="185"/>
        <v>0</v>
      </c>
      <c r="AK198" s="74"/>
      <c r="AL198" s="75"/>
      <c r="AM198" s="76">
        <f t="shared" si="186"/>
        <v>0</v>
      </c>
      <c r="AN198" s="74"/>
      <c r="AO198" s="75"/>
      <c r="AP198" s="76">
        <f t="shared" si="187"/>
        <v>0</v>
      </c>
      <c r="AQ198" s="74"/>
      <c r="AR198" s="75"/>
      <c r="AS198" s="76">
        <f t="shared" si="188"/>
        <v>0</v>
      </c>
      <c r="AT198" s="74"/>
      <c r="AU198" s="75"/>
      <c r="AV198" s="76">
        <f t="shared" si="189"/>
        <v>0</v>
      </c>
      <c r="AW198" s="74"/>
      <c r="AX198" s="75"/>
      <c r="AY198" s="61">
        <f t="shared" si="190"/>
        <v>0</v>
      </c>
    </row>
    <row r="199" spans="1:51" ht="30" customHeight="1">
      <c r="A199" s="199" t="s">
        <v>406</v>
      </c>
      <c r="B199" s="235" t="s">
        <v>60</v>
      </c>
      <c r="C199" s="19" t="s">
        <v>17</v>
      </c>
      <c r="D199" s="106">
        <v>650</v>
      </c>
      <c r="E199" s="139">
        <v>0.5</v>
      </c>
      <c r="F199" s="107">
        <f t="shared" si="227"/>
        <v>325</v>
      </c>
      <c r="G199" s="108">
        <f t="shared" si="228"/>
        <v>380.25</v>
      </c>
      <c r="H199" s="325"/>
      <c r="I199" s="255">
        <f t="shared" si="215"/>
        <v>0</v>
      </c>
      <c r="J199" s="255">
        <f t="shared" si="216"/>
        <v>0</v>
      </c>
      <c r="K199" s="326">
        <f t="shared" si="217"/>
        <v>0</v>
      </c>
      <c r="L199" s="197">
        <f t="shared" si="218"/>
        <v>650</v>
      </c>
      <c r="M199" s="113">
        <f t="shared" si="219"/>
        <v>1</v>
      </c>
      <c r="N199" s="114">
        <f t="shared" si="178"/>
        <v>0</v>
      </c>
      <c r="O199" s="198">
        <f t="shared" si="220"/>
        <v>325</v>
      </c>
      <c r="P199" s="82"/>
      <c r="Q199" s="75"/>
      <c r="R199" s="76">
        <f t="shared" si="179"/>
        <v>0</v>
      </c>
      <c r="S199" s="74"/>
      <c r="T199" s="75"/>
      <c r="U199" s="76">
        <f t="shared" si="180"/>
        <v>0</v>
      </c>
      <c r="V199" s="74"/>
      <c r="W199" s="83"/>
      <c r="X199" s="76">
        <f t="shared" si="181"/>
        <v>0</v>
      </c>
      <c r="Y199" s="74"/>
      <c r="Z199" s="75"/>
      <c r="AA199" s="76">
        <f t="shared" si="182"/>
        <v>0</v>
      </c>
      <c r="AB199" s="74"/>
      <c r="AC199" s="75"/>
      <c r="AD199" s="76">
        <f t="shared" si="183"/>
        <v>0</v>
      </c>
      <c r="AE199" s="74"/>
      <c r="AF199" s="75"/>
      <c r="AG199" s="61">
        <f t="shared" si="184"/>
        <v>0</v>
      </c>
      <c r="AH199" s="61"/>
      <c r="AI199" s="75"/>
      <c r="AJ199" s="76">
        <f t="shared" si="185"/>
        <v>0</v>
      </c>
      <c r="AK199" s="74"/>
      <c r="AL199" s="75"/>
      <c r="AM199" s="76">
        <f t="shared" si="186"/>
        <v>0</v>
      </c>
      <c r="AN199" s="74"/>
      <c r="AO199" s="75"/>
      <c r="AP199" s="76">
        <f t="shared" si="187"/>
        <v>0</v>
      </c>
      <c r="AQ199" s="74"/>
      <c r="AR199" s="75"/>
      <c r="AS199" s="76">
        <f t="shared" si="188"/>
        <v>0</v>
      </c>
      <c r="AT199" s="74"/>
      <c r="AU199" s="75"/>
      <c r="AV199" s="76">
        <f t="shared" si="189"/>
        <v>0</v>
      </c>
      <c r="AW199" s="74"/>
      <c r="AX199" s="75"/>
      <c r="AY199" s="61">
        <f t="shared" si="190"/>
        <v>0</v>
      </c>
    </row>
    <row r="200" spans="1:51" ht="30" customHeight="1">
      <c r="A200" s="199" t="s">
        <v>407</v>
      </c>
      <c r="B200" s="235" t="s">
        <v>61</v>
      </c>
      <c r="C200" s="19" t="s">
        <v>17</v>
      </c>
      <c r="D200" s="106">
        <v>650</v>
      </c>
      <c r="E200" s="139">
        <v>0.5</v>
      </c>
      <c r="F200" s="107">
        <f t="shared" si="227"/>
        <v>325</v>
      </c>
      <c r="G200" s="108">
        <f t="shared" si="228"/>
        <v>380.25</v>
      </c>
      <c r="H200" s="325"/>
      <c r="I200" s="255">
        <f t="shared" si="215"/>
        <v>0</v>
      </c>
      <c r="J200" s="255">
        <f t="shared" si="216"/>
        <v>0</v>
      </c>
      <c r="K200" s="326">
        <f t="shared" si="217"/>
        <v>0</v>
      </c>
      <c r="L200" s="197">
        <f t="shared" si="218"/>
        <v>650</v>
      </c>
      <c r="M200" s="113">
        <f t="shared" si="219"/>
        <v>1</v>
      </c>
      <c r="N200" s="114">
        <f t="shared" si="178"/>
        <v>0</v>
      </c>
      <c r="O200" s="198">
        <f t="shared" si="220"/>
        <v>325</v>
      </c>
      <c r="P200" s="82"/>
      <c r="Q200" s="75"/>
      <c r="R200" s="76">
        <f t="shared" si="179"/>
        <v>0</v>
      </c>
      <c r="S200" s="74"/>
      <c r="T200" s="75"/>
      <c r="U200" s="76">
        <f t="shared" si="180"/>
        <v>0</v>
      </c>
      <c r="V200" s="74"/>
      <c r="W200" s="83"/>
      <c r="X200" s="76">
        <f t="shared" si="181"/>
        <v>0</v>
      </c>
      <c r="Y200" s="74"/>
      <c r="Z200" s="75"/>
      <c r="AA200" s="76">
        <f t="shared" si="182"/>
        <v>0</v>
      </c>
      <c r="AB200" s="74"/>
      <c r="AC200" s="75"/>
      <c r="AD200" s="76">
        <f t="shared" si="183"/>
        <v>0</v>
      </c>
      <c r="AE200" s="74"/>
      <c r="AF200" s="75"/>
      <c r="AG200" s="61">
        <f t="shared" si="184"/>
        <v>0</v>
      </c>
      <c r="AH200" s="61"/>
      <c r="AI200" s="75"/>
      <c r="AJ200" s="76">
        <f t="shared" si="185"/>
        <v>0</v>
      </c>
      <c r="AK200" s="74"/>
      <c r="AL200" s="75"/>
      <c r="AM200" s="76">
        <f t="shared" si="186"/>
        <v>0</v>
      </c>
      <c r="AN200" s="74"/>
      <c r="AO200" s="75"/>
      <c r="AP200" s="76">
        <f t="shared" si="187"/>
        <v>0</v>
      </c>
      <c r="AQ200" s="74"/>
      <c r="AR200" s="75"/>
      <c r="AS200" s="76">
        <f t="shared" si="188"/>
        <v>0</v>
      </c>
      <c r="AT200" s="74"/>
      <c r="AU200" s="75"/>
      <c r="AV200" s="76">
        <f t="shared" si="189"/>
        <v>0</v>
      </c>
      <c r="AW200" s="74"/>
      <c r="AX200" s="75"/>
      <c r="AY200" s="61">
        <f t="shared" si="190"/>
        <v>0</v>
      </c>
    </row>
    <row r="201" spans="1:51" ht="30" customHeight="1">
      <c r="A201" s="199" t="s">
        <v>408</v>
      </c>
      <c r="B201" s="235" t="s">
        <v>62</v>
      </c>
      <c r="C201" s="19" t="s">
        <v>17</v>
      </c>
      <c r="D201" s="106">
        <v>650</v>
      </c>
      <c r="E201" s="139">
        <v>0.5</v>
      </c>
      <c r="F201" s="107">
        <f t="shared" si="227"/>
        <v>325</v>
      </c>
      <c r="G201" s="108">
        <f t="shared" si="228"/>
        <v>380.25</v>
      </c>
      <c r="H201" s="325"/>
      <c r="I201" s="255">
        <f t="shared" si="215"/>
        <v>0</v>
      </c>
      <c r="J201" s="255">
        <f t="shared" si="216"/>
        <v>0</v>
      </c>
      <c r="K201" s="326">
        <f t="shared" si="217"/>
        <v>0</v>
      </c>
      <c r="L201" s="197">
        <f t="shared" si="218"/>
        <v>650</v>
      </c>
      <c r="M201" s="113">
        <f t="shared" si="219"/>
        <v>1</v>
      </c>
      <c r="N201" s="114">
        <f t="shared" si="178"/>
        <v>0</v>
      </c>
      <c r="O201" s="198">
        <f t="shared" si="220"/>
        <v>325</v>
      </c>
      <c r="P201" s="82"/>
      <c r="Q201" s="75"/>
      <c r="R201" s="76">
        <f t="shared" si="179"/>
        <v>0</v>
      </c>
      <c r="S201" s="74"/>
      <c r="T201" s="75"/>
      <c r="U201" s="76">
        <f t="shared" si="180"/>
        <v>0</v>
      </c>
      <c r="V201" s="74"/>
      <c r="W201" s="83"/>
      <c r="X201" s="76">
        <f t="shared" si="181"/>
        <v>0</v>
      </c>
      <c r="Y201" s="74"/>
      <c r="Z201" s="75"/>
      <c r="AA201" s="76">
        <f t="shared" si="182"/>
        <v>0</v>
      </c>
      <c r="AB201" s="74"/>
      <c r="AC201" s="75"/>
      <c r="AD201" s="76">
        <f t="shared" si="183"/>
        <v>0</v>
      </c>
      <c r="AE201" s="74"/>
      <c r="AF201" s="75"/>
      <c r="AG201" s="61">
        <f t="shared" si="184"/>
        <v>0</v>
      </c>
      <c r="AH201" s="61"/>
      <c r="AI201" s="75"/>
      <c r="AJ201" s="76">
        <f t="shared" si="185"/>
        <v>0</v>
      </c>
      <c r="AK201" s="74"/>
      <c r="AL201" s="75"/>
      <c r="AM201" s="76">
        <f t="shared" si="186"/>
        <v>0</v>
      </c>
      <c r="AN201" s="74"/>
      <c r="AO201" s="75"/>
      <c r="AP201" s="76">
        <f t="shared" si="187"/>
        <v>0</v>
      </c>
      <c r="AQ201" s="74"/>
      <c r="AR201" s="75"/>
      <c r="AS201" s="76">
        <f t="shared" si="188"/>
        <v>0</v>
      </c>
      <c r="AT201" s="74"/>
      <c r="AU201" s="75"/>
      <c r="AV201" s="76">
        <f t="shared" si="189"/>
        <v>0</v>
      </c>
      <c r="AW201" s="74"/>
      <c r="AX201" s="75"/>
      <c r="AY201" s="61">
        <f t="shared" si="190"/>
        <v>0</v>
      </c>
    </row>
    <row r="202" spans="1:51" ht="30" customHeight="1">
      <c r="A202" s="199" t="s">
        <v>409</v>
      </c>
      <c r="B202" s="235" t="s">
        <v>63</v>
      </c>
      <c r="C202" s="19" t="s">
        <v>17</v>
      </c>
      <c r="D202" s="106">
        <v>650</v>
      </c>
      <c r="E202" s="139">
        <v>0.5</v>
      </c>
      <c r="F202" s="107">
        <f t="shared" si="227"/>
        <v>325</v>
      </c>
      <c r="G202" s="108">
        <f t="shared" si="228"/>
        <v>380.25</v>
      </c>
      <c r="H202" s="325"/>
      <c r="I202" s="255">
        <f t="shared" si="215"/>
        <v>0</v>
      </c>
      <c r="J202" s="255">
        <f t="shared" si="216"/>
        <v>0</v>
      </c>
      <c r="K202" s="326">
        <f t="shared" si="217"/>
        <v>0</v>
      </c>
      <c r="L202" s="197">
        <f t="shared" si="218"/>
        <v>650</v>
      </c>
      <c r="M202" s="113">
        <f t="shared" si="219"/>
        <v>1</v>
      </c>
      <c r="N202" s="114">
        <f t="shared" si="178"/>
        <v>0</v>
      </c>
      <c r="O202" s="198">
        <f t="shared" si="220"/>
        <v>325</v>
      </c>
      <c r="P202" s="82"/>
      <c r="Q202" s="75"/>
      <c r="R202" s="76">
        <f t="shared" si="179"/>
        <v>0</v>
      </c>
      <c r="S202" s="74"/>
      <c r="T202" s="75"/>
      <c r="U202" s="76">
        <f t="shared" si="180"/>
        <v>0</v>
      </c>
      <c r="V202" s="74"/>
      <c r="W202" s="83"/>
      <c r="X202" s="76">
        <f t="shared" si="181"/>
        <v>0</v>
      </c>
      <c r="Y202" s="74"/>
      <c r="Z202" s="75"/>
      <c r="AA202" s="76">
        <f t="shared" si="182"/>
        <v>0</v>
      </c>
      <c r="AB202" s="74"/>
      <c r="AC202" s="75"/>
      <c r="AD202" s="76">
        <f t="shared" si="183"/>
        <v>0</v>
      </c>
      <c r="AE202" s="74"/>
      <c r="AF202" s="75"/>
      <c r="AG202" s="61">
        <f t="shared" si="184"/>
        <v>0</v>
      </c>
      <c r="AH202" s="61"/>
      <c r="AI202" s="75"/>
      <c r="AJ202" s="76">
        <f t="shared" si="185"/>
        <v>0</v>
      </c>
      <c r="AK202" s="74"/>
      <c r="AL202" s="75"/>
      <c r="AM202" s="76">
        <f t="shared" si="186"/>
        <v>0</v>
      </c>
      <c r="AN202" s="74"/>
      <c r="AO202" s="75"/>
      <c r="AP202" s="76">
        <f t="shared" si="187"/>
        <v>0</v>
      </c>
      <c r="AQ202" s="74"/>
      <c r="AR202" s="75"/>
      <c r="AS202" s="76">
        <f t="shared" si="188"/>
        <v>0</v>
      </c>
      <c r="AT202" s="74"/>
      <c r="AU202" s="75"/>
      <c r="AV202" s="76">
        <f t="shared" si="189"/>
        <v>0</v>
      </c>
      <c r="AW202" s="74"/>
      <c r="AX202" s="75"/>
      <c r="AY202" s="61">
        <f t="shared" si="190"/>
        <v>0</v>
      </c>
    </row>
    <row r="203" spans="1:51" s="3" customFormat="1" ht="30" customHeight="1">
      <c r="A203" s="292" t="s">
        <v>410</v>
      </c>
      <c r="B203" s="293" t="s">
        <v>73</v>
      </c>
      <c r="C203" s="294"/>
      <c r="D203" s="295"/>
      <c r="E203" s="295"/>
      <c r="F203" s="297">
        <f>SUM(F204:F215)</f>
        <v>900</v>
      </c>
      <c r="G203" s="298">
        <f t="shared" ref="G203" si="229">+F203*1.17</f>
        <v>1053</v>
      </c>
      <c r="H203" s="322"/>
      <c r="I203" s="323">
        <f t="shared" ref="I203" si="230">+P203+S203+V203+Y203+AB203+AE203</f>
        <v>0</v>
      </c>
      <c r="J203" s="323">
        <f t="shared" ref="J203" si="231">+AH203+AK203+AN203+AQ203+AT203+AW203</f>
        <v>0</v>
      </c>
      <c r="K203" s="324">
        <f t="shared" si="217"/>
        <v>0</v>
      </c>
      <c r="L203" s="91">
        <f t="shared" si="218"/>
        <v>0</v>
      </c>
      <c r="M203" s="267" t="e">
        <f t="shared" si="219"/>
        <v>#DIV/0!</v>
      </c>
      <c r="N203" s="268">
        <f t="shared" si="178"/>
        <v>0</v>
      </c>
      <c r="O203" s="269">
        <f t="shared" ref="O203" si="232">+F203-(R203+U203+X203+AA203+AD203+AG203+AJ203+AM203+AP203+AS203+AV203+AY203)</f>
        <v>900</v>
      </c>
      <c r="P203" s="97"/>
      <c r="Q203" s="98"/>
      <c r="R203" s="99">
        <f t="shared" si="179"/>
        <v>0</v>
      </c>
      <c r="S203" s="100"/>
      <c r="T203" s="98"/>
      <c r="U203" s="99">
        <f t="shared" si="180"/>
        <v>0</v>
      </c>
      <c r="V203" s="100"/>
      <c r="W203" s="101"/>
      <c r="X203" s="99">
        <f t="shared" si="181"/>
        <v>0</v>
      </c>
      <c r="Y203" s="100"/>
      <c r="Z203" s="98"/>
      <c r="AA203" s="99">
        <f t="shared" si="182"/>
        <v>0</v>
      </c>
      <c r="AB203" s="100"/>
      <c r="AC203" s="98"/>
      <c r="AD203" s="99">
        <f t="shared" si="183"/>
        <v>0</v>
      </c>
      <c r="AE203" s="100"/>
      <c r="AF203" s="98"/>
      <c r="AG203" s="93">
        <f t="shared" si="184"/>
        <v>0</v>
      </c>
      <c r="AH203" s="93"/>
      <c r="AI203" s="98"/>
      <c r="AJ203" s="99">
        <f t="shared" si="185"/>
        <v>0</v>
      </c>
      <c r="AK203" s="100"/>
      <c r="AL203" s="98"/>
      <c r="AM203" s="99">
        <f t="shared" si="186"/>
        <v>0</v>
      </c>
      <c r="AN203" s="100"/>
      <c r="AO203" s="98"/>
      <c r="AP203" s="99">
        <f t="shared" si="187"/>
        <v>0</v>
      </c>
      <c r="AQ203" s="100"/>
      <c r="AR203" s="98"/>
      <c r="AS203" s="99">
        <f t="shared" si="188"/>
        <v>0</v>
      </c>
      <c r="AT203" s="100"/>
      <c r="AU203" s="98"/>
      <c r="AV203" s="99">
        <f t="shared" si="189"/>
        <v>0</v>
      </c>
      <c r="AW203" s="100"/>
      <c r="AX203" s="98"/>
      <c r="AY203" s="93">
        <f t="shared" si="190"/>
        <v>0</v>
      </c>
    </row>
    <row r="204" spans="1:51" ht="30" customHeight="1">
      <c r="A204" s="199" t="s">
        <v>411</v>
      </c>
      <c r="B204" s="235" t="s">
        <v>52</v>
      </c>
      <c r="C204" s="19" t="s">
        <v>17</v>
      </c>
      <c r="D204" s="106">
        <v>150</v>
      </c>
      <c r="E204" s="139">
        <v>0.5</v>
      </c>
      <c r="F204" s="107">
        <f t="shared" ref="F204:F207" si="233">D204*E204</f>
        <v>75</v>
      </c>
      <c r="G204" s="108">
        <f t="shared" ref="G204:G207" si="234">F204*1.17</f>
        <v>87.75</v>
      </c>
      <c r="H204" s="325"/>
      <c r="I204" s="255">
        <f t="shared" si="215"/>
        <v>0</v>
      </c>
      <c r="J204" s="255">
        <f t="shared" si="216"/>
        <v>0</v>
      </c>
      <c r="K204" s="326">
        <f t="shared" si="217"/>
        <v>0</v>
      </c>
      <c r="L204" s="197">
        <f t="shared" si="218"/>
        <v>150</v>
      </c>
      <c r="M204" s="113">
        <f t="shared" si="219"/>
        <v>1</v>
      </c>
      <c r="N204" s="114">
        <f t="shared" si="178"/>
        <v>0</v>
      </c>
      <c r="O204" s="198">
        <f t="shared" si="220"/>
        <v>75</v>
      </c>
      <c r="P204" s="82"/>
      <c r="Q204" s="75"/>
      <c r="R204" s="76">
        <f t="shared" si="179"/>
        <v>0</v>
      </c>
      <c r="S204" s="74"/>
      <c r="T204" s="75"/>
      <c r="U204" s="76">
        <f t="shared" si="180"/>
        <v>0</v>
      </c>
      <c r="V204" s="74"/>
      <c r="W204" s="83"/>
      <c r="X204" s="76">
        <f t="shared" si="181"/>
        <v>0</v>
      </c>
      <c r="Y204" s="74"/>
      <c r="Z204" s="75"/>
      <c r="AA204" s="76">
        <f t="shared" si="182"/>
        <v>0</v>
      </c>
      <c r="AB204" s="74"/>
      <c r="AC204" s="75"/>
      <c r="AD204" s="76">
        <f t="shared" si="183"/>
        <v>0</v>
      </c>
      <c r="AE204" s="74"/>
      <c r="AF204" s="75"/>
      <c r="AG204" s="61">
        <f t="shared" si="184"/>
        <v>0</v>
      </c>
      <c r="AH204" s="61"/>
      <c r="AI204" s="75"/>
      <c r="AJ204" s="76">
        <f t="shared" si="185"/>
        <v>0</v>
      </c>
      <c r="AK204" s="74"/>
      <c r="AL204" s="75"/>
      <c r="AM204" s="76">
        <f t="shared" si="186"/>
        <v>0</v>
      </c>
      <c r="AN204" s="74"/>
      <c r="AO204" s="75"/>
      <c r="AP204" s="76">
        <f t="shared" si="187"/>
        <v>0</v>
      </c>
      <c r="AQ204" s="74"/>
      <c r="AR204" s="75"/>
      <c r="AS204" s="76">
        <f t="shared" si="188"/>
        <v>0</v>
      </c>
      <c r="AT204" s="74"/>
      <c r="AU204" s="75"/>
      <c r="AV204" s="76">
        <f t="shared" si="189"/>
        <v>0</v>
      </c>
      <c r="AW204" s="74"/>
      <c r="AX204" s="75"/>
      <c r="AY204" s="61">
        <f t="shared" si="190"/>
        <v>0</v>
      </c>
    </row>
    <row r="205" spans="1:51" ht="30" customHeight="1">
      <c r="A205" s="199" t="s">
        <v>412</v>
      </c>
      <c r="B205" s="235" t="s">
        <v>53</v>
      </c>
      <c r="C205" s="19" t="s">
        <v>17</v>
      </c>
      <c r="D205" s="106">
        <v>150</v>
      </c>
      <c r="E205" s="139">
        <v>0.5</v>
      </c>
      <c r="F205" s="107">
        <f t="shared" si="233"/>
        <v>75</v>
      </c>
      <c r="G205" s="108">
        <f t="shared" si="234"/>
        <v>87.75</v>
      </c>
      <c r="H205" s="325"/>
      <c r="I205" s="255">
        <f t="shared" si="215"/>
        <v>0</v>
      </c>
      <c r="J205" s="255">
        <f t="shared" si="216"/>
        <v>0</v>
      </c>
      <c r="K205" s="326">
        <f t="shared" si="217"/>
        <v>0</v>
      </c>
      <c r="L205" s="197">
        <f t="shared" si="218"/>
        <v>150</v>
      </c>
      <c r="M205" s="113">
        <f t="shared" si="219"/>
        <v>1</v>
      </c>
      <c r="N205" s="114">
        <f t="shared" si="178"/>
        <v>0</v>
      </c>
      <c r="O205" s="198">
        <f t="shared" si="220"/>
        <v>75</v>
      </c>
      <c r="P205" s="82"/>
      <c r="Q205" s="75"/>
      <c r="R205" s="76">
        <f t="shared" si="179"/>
        <v>0</v>
      </c>
      <c r="S205" s="74"/>
      <c r="T205" s="75"/>
      <c r="U205" s="76">
        <f t="shared" si="180"/>
        <v>0</v>
      </c>
      <c r="V205" s="74"/>
      <c r="W205" s="83"/>
      <c r="X205" s="76">
        <f t="shared" si="181"/>
        <v>0</v>
      </c>
      <c r="Y205" s="74"/>
      <c r="Z205" s="75"/>
      <c r="AA205" s="76">
        <f t="shared" si="182"/>
        <v>0</v>
      </c>
      <c r="AB205" s="74"/>
      <c r="AC205" s="75"/>
      <c r="AD205" s="76">
        <f t="shared" si="183"/>
        <v>0</v>
      </c>
      <c r="AE205" s="74"/>
      <c r="AF205" s="75"/>
      <c r="AG205" s="61">
        <f t="shared" si="184"/>
        <v>0</v>
      </c>
      <c r="AH205" s="61"/>
      <c r="AI205" s="75"/>
      <c r="AJ205" s="76">
        <f t="shared" si="185"/>
        <v>0</v>
      </c>
      <c r="AK205" s="74"/>
      <c r="AL205" s="75"/>
      <c r="AM205" s="76">
        <f t="shared" si="186"/>
        <v>0</v>
      </c>
      <c r="AN205" s="74"/>
      <c r="AO205" s="75"/>
      <c r="AP205" s="76">
        <f t="shared" si="187"/>
        <v>0</v>
      </c>
      <c r="AQ205" s="74"/>
      <c r="AR205" s="75"/>
      <c r="AS205" s="76">
        <f t="shared" si="188"/>
        <v>0</v>
      </c>
      <c r="AT205" s="74"/>
      <c r="AU205" s="75"/>
      <c r="AV205" s="76">
        <f t="shared" si="189"/>
        <v>0</v>
      </c>
      <c r="AW205" s="74"/>
      <c r="AX205" s="75"/>
      <c r="AY205" s="61">
        <f t="shared" si="190"/>
        <v>0</v>
      </c>
    </row>
    <row r="206" spans="1:51" ht="30" customHeight="1">
      <c r="A206" s="199" t="s">
        <v>413</v>
      </c>
      <c r="B206" s="235" t="s">
        <v>54</v>
      </c>
      <c r="C206" s="19" t="s">
        <v>17</v>
      </c>
      <c r="D206" s="106">
        <v>150</v>
      </c>
      <c r="E206" s="139">
        <v>0.5</v>
      </c>
      <c r="F206" s="107">
        <f t="shared" si="233"/>
        <v>75</v>
      </c>
      <c r="G206" s="108">
        <f t="shared" si="234"/>
        <v>87.75</v>
      </c>
      <c r="H206" s="325"/>
      <c r="I206" s="255">
        <f t="shared" si="215"/>
        <v>0</v>
      </c>
      <c r="J206" s="255">
        <f t="shared" si="216"/>
        <v>0</v>
      </c>
      <c r="K206" s="326">
        <f t="shared" si="217"/>
        <v>0</v>
      </c>
      <c r="L206" s="197">
        <f t="shared" si="218"/>
        <v>150</v>
      </c>
      <c r="M206" s="113">
        <f t="shared" si="219"/>
        <v>1</v>
      </c>
      <c r="N206" s="114">
        <f t="shared" si="178"/>
        <v>0</v>
      </c>
      <c r="O206" s="198">
        <f t="shared" si="220"/>
        <v>75</v>
      </c>
      <c r="P206" s="82"/>
      <c r="Q206" s="75"/>
      <c r="R206" s="76">
        <f t="shared" si="179"/>
        <v>0</v>
      </c>
      <c r="S206" s="74"/>
      <c r="T206" s="75"/>
      <c r="U206" s="76">
        <f t="shared" si="180"/>
        <v>0</v>
      </c>
      <c r="V206" s="74"/>
      <c r="W206" s="83"/>
      <c r="X206" s="76">
        <f t="shared" si="181"/>
        <v>0</v>
      </c>
      <c r="Y206" s="74"/>
      <c r="Z206" s="75"/>
      <c r="AA206" s="76">
        <f t="shared" si="182"/>
        <v>0</v>
      </c>
      <c r="AB206" s="74"/>
      <c r="AC206" s="75"/>
      <c r="AD206" s="76">
        <f t="shared" si="183"/>
        <v>0</v>
      </c>
      <c r="AE206" s="74"/>
      <c r="AF206" s="75"/>
      <c r="AG206" s="61">
        <f t="shared" si="184"/>
        <v>0</v>
      </c>
      <c r="AH206" s="61"/>
      <c r="AI206" s="75"/>
      <c r="AJ206" s="76">
        <f t="shared" si="185"/>
        <v>0</v>
      </c>
      <c r="AK206" s="74"/>
      <c r="AL206" s="75"/>
      <c r="AM206" s="76">
        <f t="shared" si="186"/>
        <v>0</v>
      </c>
      <c r="AN206" s="74"/>
      <c r="AO206" s="75"/>
      <c r="AP206" s="76">
        <f t="shared" si="187"/>
        <v>0</v>
      </c>
      <c r="AQ206" s="74"/>
      <c r="AR206" s="75"/>
      <c r="AS206" s="76">
        <f t="shared" si="188"/>
        <v>0</v>
      </c>
      <c r="AT206" s="74"/>
      <c r="AU206" s="75"/>
      <c r="AV206" s="76">
        <f t="shared" si="189"/>
        <v>0</v>
      </c>
      <c r="AW206" s="74"/>
      <c r="AX206" s="75"/>
      <c r="AY206" s="61">
        <f t="shared" si="190"/>
        <v>0</v>
      </c>
    </row>
    <row r="207" spans="1:51" ht="30" customHeight="1">
      <c r="A207" s="199" t="s">
        <v>414</v>
      </c>
      <c r="B207" s="235" t="s">
        <v>55</v>
      </c>
      <c r="C207" s="19" t="s">
        <v>17</v>
      </c>
      <c r="D207" s="106">
        <v>150</v>
      </c>
      <c r="E207" s="139">
        <v>0.5</v>
      </c>
      <c r="F207" s="107">
        <f t="shared" si="233"/>
        <v>75</v>
      </c>
      <c r="G207" s="108">
        <f t="shared" si="234"/>
        <v>87.75</v>
      </c>
      <c r="H207" s="325"/>
      <c r="I207" s="255">
        <f t="shared" si="215"/>
        <v>0</v>
      </c>
      <c r="J207" s="255">
        <f t="shared" si="216"/>
        <v>0</v>
      </c>
      <c r="K207" s="326">
        <f t="shared" si="217"/>
        <v>0</v>
      </c>
      <c r="L207" s="197">
        <f t="shared" si="218"/>
        <v>150</v>
      </c>
      <c r="M207" s="113">
        <f t="shared" si="219"/>
        <v>1</v>
      </c>
      <c r="N207" s="114">
        <f t="shared" si="178"/>
        <v>0</v>
      </c>
      <c r="O207" s="198">
        <f t="shared" si="220"/>
        <v>75</v>
      </c>
      <c r="P207" s="82"/>
      <c r="Q207" s="75"/>
      <c r="R207" s="76">
        <f t="shared" si="179"/>
        <v>0</v>
      </c>
      <c r="S207" s="74"/>
      <c r="T207" s="75"/>
      <c r="U207" s="76">
        <f t="shared" si="180"/>
        <v>0</v>
      </c>
      <c r="V207" s="74"/>
      <c r="W207" s="83"/>
      <c r="X207" s="76">
        <f t="shared" si="181"/>
        <v>0</v>
      </c>
      <c r="Y207" s="74"/>
      <c r="Z207" s="75"/>
      <c r="AA207" s="76">
        <f t="shared" si="182"/>
        <v>0</v>
      </c>
      <c r="AB207" s="74"/>
      <c r="AC207" s="75"/>
      <c r="AD207" s="76">
        <f t="shared" si="183"/>
        <v>0</v>
      </c>
      <c r="AE207" s="74"/>
      <c r="AF207" s="75"/>
      <c r="AG207" s="61">
        <f t="shared" si="184"/>
        <v>0</v>
      </c>
      <c r="AH207" s="61"/>
      <c r="AI207" s="75"/>
      <c r="AJ207" s="76">
        <f t="shared" si="185"/>
        <v>0</v>
      </c>
      <c r="AK207" s="74"/>
      <c r="AL207" s="75"/>
      <c r="AM207" s="76">
        <f t="shared" si="186"/>
        <v>0</v>
      </c>
      <c r="AN207" s="74"/>
      <c r="AO207" s="75"/>
      <c r="AP207" s="76">
        <f t="shared" si="187"/>
        <v>0</v>
      </c>
      <c r="AQ207" s="74"/>
      <c r="AR207" s="75"/>
      <c r="AS207" s="76">
        <f t="shared" si="188"/>
        <v>0</v>
      </c>
      <c r="AT207" s="74"/>
      <c r="AU207" s="75"/>
      <c r="AV207" s="76">
        <f t="shared" si="189"/>
        <v>0</v>
      </c>
      <c r="AW207" s="74"/>
      <c r="AX207" s="75"/>
      <c r="AY207" s="61">
        <f t="shared" si="190"/>
        <v>0</v>
      </c>
    </row>
    <row r="208" spans="1:51" ht="30" customHeight="1">
      <c r="A208" s="199" t="s">
        <v>415</v>
      </c>
      <c r="B208" s="235" t="s">
        <v>56</v>
      </c>
      <c r="C208" s="19" t="s">
        <v>17</v>
      </c>
      <c r="D208" s="106">
        <v>150</v>
      </c>
      <c r="E208" s="139">
        <v>0.5</v>
      </c>
      <c r="F208" s="107">
        <f>D208*E208</f>
        <v>75</v>
      </c>
      <c r="G208" s="108">
        <f>F208*1.17</f>
        <v>87.75</v>
      </c>
      <c r="H208" s="325"/>
      <c r="I208" s="255">
        <f t="shared" si="215"/>
        <v>0</v>
      </c>
      <c r="J208" s="255">
        <f t="shared" si="216"/>
        <v>0</v>
      </c>
      <c r="K208" s="326">
        <f t="shared" si="217"/>
        <v>0</v>
      </c>
      <c r="L208" s="197">
        <f t="shared" si="218"/>
        <v>150</v>
      </c>
      <c r="M208" s="113">
        <f t="shared" si="219"/>
        <v>1</v>
      </c>
      <c r="N208" s="114">
        <f t="shared" si="178"/>
        <v>0</v>
      </c>
      <c r="O208" s="198">
        <f t="shared" si="220"/>
        <v>75</v>
      </c>
      <c r="P208" s="82"/>
      <c r="Q208" s="75"/>
      <c r="R208" s="76">
        <f t="shared" si="179"/>
        <v>0</v>
      </c>
      <c r="S208" s="74"/>
      <c r="T208" s="75"/>
      <c r="U208" s="76">
        <f t="shared" si="180"/>
        <v>0</v>
      </c>
      <c r="V208" s="74"/>
      <c r="W208" s="83"/>
      <c r="X208" s="76">
        <f t="shared" si="181"/>
        <v>0</v>
      </c>
      <c r="Y208" s="74"/>
      <c r="Z208" s="75"/>
      <c r="AA208" s="76">
        <f t="shared" si="182"/>
        <v>0</v>
      </c>
      <c r="AB208" s="74"/>
      <c r="AC208" s="75"/>
      <c r="AD208" s="76">
        <f t="shared" si="183"/>
        <v>0</v>
      </c>
      <c r="AE208" s="74"/>
      <c r="AF208" s="75"/>
      <c r="AG208" s="61">
        <f t="shared" si="184"/>
        <v>0</v>
      </c>
      <c r="AH208" s="61"/>
      <c r="AI208" s="75"/>
      <c r="AJ208" s="76">
        <f t="shared" si="185"/>
        <v>0</v>
      </c>
      <c r="AK208" s="74"/>
      <c r="AL208" s="75"/>
      <c r="AM208" s="76">
        <f t="shared" si="186"/>
        <v>0</v>
      </c>
      <c r="AN208" s="74"/>
      <c r="AO208" s="75"/>
      <c r="AP208" s="76">
        <f t="shared" si="187"/>
        <v>0</v>
      </c>
      <c r="AQ208" s="74"/>
      <c r="AR208" s="75"/>
      <c r="AS208" s="76">
        <f t="shared" si="188"/>
        <v>0</v>
      </c>
      <c r="AT208" s="74"/>
      <c r="AU208" s="75"/>
      <c r="AV208" s="76">
        <f t="shared" si="189"/>
        <v>0</v>
      </c>
      <c r="AW208" s="74"/>
      <c r="AX208" s="75"/>
      <c r="AY208" s="61">
        <f t="shared" si="190"/>
        <v>0</v>
      </c>
    </row>
    <row r="209" spans="1:51" ht="30" customHeight="1">
      <c r="A209" s="199" t="s">
        <v>416</v>
      </c>
      <c r="B209" s="235" t="s">
        <v>57</v>
      </c>
      <c r="C209" s="19" t="s">
        <v>17</v>
      </c>
      <c r="D209" s="106">
        <v>150</v>
      </c>
      <c r="E209" s="139">
        <v>0.5</v>
      </c>
      <c r="F209" s="107">
        <f t="shared" ref="F209:F215" si="235">D209*E209</f>
        <v>75</v>
      </c>
      <c r="G209" s="108">
        <f t="shared" ref="G209:G215" si="236">F209*1.17</f>
        <v>87.75</v>
      </c>
      <c r="H209" s="325"/>
      <c r="I209" s="255">
        <f t="shared" si="215"/>
        <v>0</v>
      </c>
      <c r="J209" s="255">
        <f t="shared" si="216"/>
        <v>0</v>
      </c>
      <c r="K209" s="326">
        <f t="shared" si="217"/>
        <v>0</v>
      </c>
      <c r="L209" s="197">
        <f t="shared" si="218"/>
        <v>150</v>
      </c>
      <c r="M209" s="113">
        <f t="shared" si="219"/>
        <v>1</v>
      </c>
      <c r="N209" s="114">
        <f t="shared" ref="N209:N272" si="237">+R209+U209+X209+AA209+AD209+AG209+AJ209+AM209+AP209+AS209+AV209+AY209</f>
        <v>0</v>
      </c>
      <c r="O209" s="198">
        <f t="shared" si="220"/>
        <v>75</v>
      </c>
      <c r="P209" s="82"/>
      <c r="Q209" s="75"/>
      <c r="R209" s="76">
        <f t="shared" ref="R209:R272" si="238">+P209*Q209</f>
        <v>0</v>
      </c>
      <c r="S209" s="74"/>
      <c r="T209" s="75"/>
      <c r="U209" s="76">
        <f t="shared" ref="U209:U272" si="239">+S209*T209</f>
        <v>0</v>
      </c>
      <c r="V209" s="74"/>
      <c r="W209" s="83"/>
      <c r="X209" s="76">
        <f t="shared" ref="X209:X272" si="240">+V209*W209</f>
        <v>0</v>
      </c>
      <c r="Y209" s="74"/>
      <c r="Z209" s="75"/>
      <c r="AA209" s="76">
        <f t="shared" ref="AA209:AA272" si="241">+Y209*Z209</f>
        <v>0</v>
      </c>
      <c r="AB209" s="74"/>
      <c r="AC209" s="75"/>
      <c r="AD209" s="76">
        <f t="shared" ref="AD209:AD272" si="242">+AB209*AC209</f>
        <v>0</v>
      </c>
      <c r="AE209" s="74"/>
      <c r="AF209" s="75"/>
      <c r="AG209" s="61">
        <f t="shared" ref="AG209:AG272" si="243">+AE209*AF209</f>
        <v>0</v>
      </c>
      <c r="AH209" s="61"/>
      <c r="AI209" s="75"/>
      <c r="AJ209" s="76">
        <f t="shared" ref="AJ209:AJ272" si="244">+AH209*AI209</f>
        <v>0</v>
      </c>
      <c r="AK209" s="74"/>
      <c r="AL209" s="75"/>
      <c r="AM209" s="76">
        <f t="shared" ref="AM209:AM272" si="245">+AK209*AL209</f>
        <v>0</v>
      </c>
      <c r="AN209" s="74"/>
      <c r="AO209" s="75"/>
      <c r="AP209" s="76">
        <f t="shared" ref="AP209:AP272" si="246">+AN209*AO209</f>
        <v>0</v>
      </c>
      <c r="AQ209" s="74"/>
      <c r="AR209" s="75"/>
      <c r="AS209" s="76">
        <f t="shared" ref="AS209:AS272" si="247">+AQ209*AR209</f>
        <v>0</v>
      </c>
      <c r="AT209" s="74"/>
      <c r="AU209" s="75"/>
      <c r="AV209" s="76">
        <f t="shared" ref="AV209:AV272" si="248">+AT209*AU209</f>
        <v>0</v>
      </c>
      <c r="AW209" s="74"/>
      <c r="AX209" s="75"/>
      <c r="AY209" s="61">
        <f t="shared" ref="AY209:AY272" si="249">+AW209*AX209</f>
        <v>0</v>
      </c>
    </row>
    <row r="210" spans="1:51" ht="30" customHeight="1">
      <c r="A210" s="199" t="s">
        <v>417</v>
      </c>
      <c r="B210" s="235" t="s">
        <v>58</v>
      </c>
      <c r="C210" s="19" t="s">
        <v>17</v>
      </c>
      <c r="D210" s="106">
        <v>150</v>
      </c>
      <c r="E210" s="139">
        <v>0.5</v>
      </c>
      <c r="F210" s="107">
        <f t="shared" si="235"/>
        <v>75</v>
      </c>
      <c r="G210" s="108">
        <f t="shared" si="236"/>
        <v>87.75</v>
      </c>
      <c r="H210" s="325"/>
      <c r="I210" s="255">
        <f t="shared" si="215"/>
        <v>0</v>
      </c>
      <c r="J210" s="255">
        <f t="shared" si="216"/>
        <v>0</v>
      </c>
      <c r="K210" s="326">
        <f t="shared" si="217"/>
        <v>0</v>
      </c>
      <c r="L210" s="197">
        <f t="shared" si="218"/>
        <v>150</v>
      </c>
      <c r="M210" s="113">
        <f t="shared" si="219"/>
        <v>1</v>
      </c>
      <c r="N210" s="114">
        <f t="shared" si="237"/>
        <v>0</v>
      </c>
      <c r="O210" s="198">
        <f t="shared" si="220"/>
        <v>75</v>
      </c>
      <c r="P210" s="82"/>
      <c r="Q210" s="75"/>
      <c r="R210" s="76">
        <f t="shared" si="238"/>
        <v>0</v>
      </c>
      <c r="S210" s="74"/>
      <c r="T210" s="75"/>
      <c r="U210" s="76">
        <f t="shared" si="239"/>
        <v>0</v>
      </c>
      <c r="V210" s="74"/>
      <c r="W210" s="83"/>
      <c r="X210" s="76">
        <f t="shared" si="240"/>
        <v>0</v>
      </c>
      <c r="Y210" s="74"/>
      <c r="Z210" s="75"/>
      <c r="AA210" s="76">
        <f t="shared" si="241"/>
        <v>0</v>
      </c>
      <c r="AB210" s="74"/>
      <c r="AC210" s="75"/>
      <c r="AD210" s="76">
        <f t="shared" si="242"/>
        <v>0</v>
      </c>
      <c r="AE210" s="74"/>
      <c r="AF210" s="75"/>
      <c r="AG210" s="61">
        <f t="shared" si="243"/>
        <v>0</v>
      </c>
      <c r="AH210" s="61"/>
      <c r="AI210" s="75"/>
      <c r="AJ210" s="76">
        <f t="shared" si="244"/>
        <v>0</v>
      </c>
      <c r="AK210" s="74"/>
      <c r="AL210" s="75"/>
      <c r="AM210" s="76">
        <f t="shared" si="245"/>
        <v>0</v>
      </c>
      <c r="AN210" s="74"/>
      <c r="AO210" s="75"/>
      <c r="AP210" s="76">
        <f t="shared" si="246"/>
        <v>0</v>
      </c>
      <c r="AQ210" s="74"/>
      <c r="AR210" s="75"/>
      <c r="AS210" s="76">
        <f t="shared" si="247"/>
        <v>0</v>
      </c>
      <c r="AT210" s="74"/>
      <c r="AU210" s="75"/>
      <c r="AV210" s="76">
        <f t="shared" si="248"/>
        <v>0</v>
      </c>
      <c r="AW210" s="74"/>
      <c r="AX210" s="75"/>
      <c r="AY210" s="61">
        <f t="shared" si="249"/>
        <v>0</v>
      </c>
    </row>
    <row r="211" spans="1:51" ht="30" customHeight="1">
      <c r="A211" s="199" t="s">
        <v>418</v>
      </c>
      <c r="B211" s="235" t="s">
        <v>59</v>
      </c>
      <c r="C211" s="19" t="s">
        <v>17</v>
      </c>
      <c r="D211" s="106">
        <v>150</v>
      </c>
      <c r="E211" s="139">
        <v>0.5</v>
      </c>
      <c r="F211" s="107">
        <f t="shared" si="235"/>
        <v>75</v>
      </c>
      <c r="G211" s="108">
        <f t="shared" si="236"/>
        <v>87.75</v>
      </c>
      <c r="H211" s="325"/>
      <c r="I211" s="255">
        <f t="shared" si="215"/>
        <v>0</v>
      </c>
      <c r="J211" s="255">
        <f t="shared" si="216"/>
        <v>0</v>
      </c>
      <c r="K211" s="326">
        <f t="shared" si="217"/>
        <v>0</v>
      </c>
      <c r="L211" s="197">
        <f t="shared" si="218"/>
        <v>150</v>
      </c>
      <c r="M211" s="113">
        <f t="shared" si="219"/>
        <v>1</v>
      </c>
      <c r="N211" s="114">
        <f t="shared" si="237"/>
        <v>0</v>
      </c>
      <c r="O211" s="198">
        <f t="shared" si="220"/>
        <v>75</v>
      </c>
      <c r="P211" s="82"/>
      <c r="Q211" s="75"/>
      <c r="R211" s="76">
        <f t="shared" si="238"/>
        <v>0</v>
      </c>
      <c r="S211" s="74"/>
      <c r="T211" s="75"/>
      <c r="U211" s="76">
        <f t="shared" si="239"/>
        <v>0</v>
      </c>
      <c r="V211" s="74"/>
      <c r="W211" s="83"/>
      <c r="X211" s="76">
        <f t="shared" si="240"/>
        <v>0</v>
      </c>
      <c r="Y211" s="74"/>
      <c r="Z211" s="75"/>
      <c r="AA211" s="76">
        <f t="shared" si="241"/>
        <v>0</v>
      </c>
      <c r="AB211" s="74"/>
      <c r="AC211" s="75"/>
      <c r="AD211" s="76">
        <f t="shared" si="242"/>
        <v>0</v>
      </c>
      <c r="AE211" s="74"/>
      <c r="AF211" s="75"/>
      <c r="AG211" s="61">
        <f t="shared" si="243"/>
        <v>0</v>
      </c>
      <c r="AH211" s="61"/>
      <c r="AI211" s="75"/>
      <c r="AJ211" s="76">
        <f t="shared" si="244"/>
        <v>0</v>
      </c>
      <c r="AK211" s="74"/>
      <c r="AL211" s="75"/>
      <c r="AM211" s="76">
        <f t="shared" si="245"/>
        <v>0</v>
      </c>
      <c r="AN211" s="74"/>
      <c r="AO211" s="75"/>
      <c r="AP211" s="76">
        <f t="shared" si="246"/>
        <v>0</v>
      </c>
      <c r="AQ211" s="74"/>
      <c r="AR211" s="75"/>
      <c r="AS211" s="76">
        <f t="shared" si="247"/>
        <v>0</v>
      </c>
      <c r="AT211" s="74"/>
      <c r="AU211" s="75"/>
      <c r="AV211" s="76">
        <f t="shared" si="248"/>
        <v>0</v>
      </c>
      <c r="AW211" s="74"/>
      <c r="AX211" s="75"/>
      <c r="AY211" s="61">
        <f t="shared" si="249"/>
        <v>0</v>
      </c>
    </row>
    <row r="212" spans="1:51" ht="30" customHeight="1">
      <c r="A212" s="199" t="s">
        <v>419</v>
      </c>
      <c r="B212" s="235" t="s">
        <v>60</v>
      </c>
      <c r="C212" s="19" t="s">
        <v>17</v>
      </c>
      <c r="D212" s="106">
        <v>150</v>
      </c>
      <c r="E212" s="139">
        <v>0.5</v>
      </c>
      <c r="F212" s="107">
        <f t="shared" si="235"/>
        <v>75</v>
      </c>
      <c r="G212" s="108">
        <f t="shared" si="236"/>
        <v>87.75</v>
      </c>
      <c r="H212" s="325"/>
      <c r="I212" s="255">
        <f t="shared" si="215"/>
        <v>0</v>
      </c>
      <c r="J212" s="255">
        <f t="shared" si="216"/>
        <v>0</v>
      </c>
      <c r="K212" s="326">
        <f t="shared" si="217"/>
        <v>0</v>
      </c>
      <c r="L212" s="197">
        <f t="shared" si="218"/>
        <v>150</v>
      </c>
      <c r="M212" s="113">
        <f t="shared" si="219"/>
        <v>1</v>
      </c>
      <c r="N212" s="114">
        <f t="shared" si="237"/>
        <v>0</v>
      </c>
      <c r="O212" s="198">
        <f t="shared" si="220"/>
        <v>75</v>
      </c>
      <c r="P212" s="82"/>
      <c r="Q212" s="75"/>
      <c r="R212" s="76">
        <f t="shared" si="238"/>
        <v>0</v>
      </c>
      <c r="S212" s="74"/>
      <c r="T212" s="75"/>
      <c r="U212" s="76">
        <f t="shared" si="239"/>
        <v>0</v>
      </c>
      <c r="V212" s="74"/>
      <c r="W212" s="83"/>
      <c r="X212" s="76">
        <f t="shared" si="240"/>
        <v>0</v>
      </c>
      <c r="Y212" s="74"/>
      <c r="Z212" s="75"/>
      <c r="AA212" s="76">
        <f t="shared" si="241"/>
        <v>0</v>
      </c>
      <c r="AB212" s="74"/>
      <c r="AC212" s="75"/>
      <c r="AD212" s="76">
        <f t="shared" si="242"/>
        <v>0</v>
      </c>
      <c r="AE212" s="74"/>
      <c r="AF212" s="75"/>
      <c r="AG212" s="61">
        <f t="shared" si="243"/>
        <v>0</v>
      </c>
      <c r="AH212" s="61"/>
      <c r="AI212" s="75"/>
      <c r="AJ212" s="76">
        <f t="shared" si="244"/>
        <v>0</v>
      </c>
      <c r="AK212" s="74"/>
      <c r="AL212" s="75"/>
      <c r="AM212" s="76">
        <f t="shared" si="245"/>
        <v>0</v>
      </c>
      <c r="AN212" s="74"/>
      <c r="AO212" s="75"/>
      <c r="AP212" s="76">
        <f t="shared" si="246"/>
        <v>0</v>
      </c>
      <c r="AQ212" s="74"/>
      <c r="AR212" s="75"/>
      <c r="AS212" s="76">
        <f t="shared" si="247"/>
        <v>0</v>
      </c>
      <c r="AT212" s="74"/>
      <c r="AU212" s="75"/>
      <c r="AV212" s="76">
        <f t="shared" si="248"/>
        <v>0</v>
      </c>
      <c r="AW212" s="74"/>
      <c r="AX212" s="75"/>
      <c r="AY212" s="61">
        <f t="shared" si="249"/>
        <v>0</v>
      </c>
    </row>
    <row r="213" spans="1:51" ht="30" customHeight="1">
      <c r="A213" s="199" t="s">
        <v>420</v>
      </c>
      <c r="B213" s="235" t="s">
        <v>61</v>
      </c>
      <c r="C213" s="19" t="s">
        <v>17</v>
      </c>
      <c r="D213" s="106">
        <v>150</v>
      </c>
      <c r="E213" s="139">
        <v>0.5</v>
      </c>
      <c r="F213" s="107">
        <f t="shared" si="235"/>
        <v>75</v>
      </c>
      <c r="G213" s="108">
        <f t="shared" si="236"/>
        <v>87.75</v>
      </c>
      <c r="H213" s="325"/>
      <c r="I213" s="255">
        <f t="shared" si="215"/>
        <v>0</v>
      </c>
      <c r="J213" s="255">
        <f t="shared" si="216"/>
        <v>0</v>
      </c>
      <c r="K213" s="326">
        <f t="shared" si="217"/>
        <v>0</v>
      </c>
      <c r="L213" s="197">
        <f t="shared" si="218"/>
        <v>150</v>
      </c>
      <c r="M213" s="113">
        <f t="shared" si="219"/>
        <v>1</v>
      </c>
      <c r="N213" s="114">
        <f t="shared" si="237"/>
        <v>0</v>
      </c>
      <c r="O213" s="198">
        <f t="shared" si="220"/>
        <v>75</v>
      </c>
      <c r="P213" s="82"/>
      <c r="Q213" s="75"/>
      <c r="R213" s="76">
        <f t="shared" si="238"/>
        <v>0</v>
      </c>
      <c r="S213" s="74"/>
      <c r="T213" s="75"/>
      <c r="U213" s="76">
        <f t="shared" si="239"/>
        <v>0</v>
      </c>
      <c r="V213" s="74"/>
      <c r="W213" s="83"/>
      <c r="X213" s="76">
        <f t="shared" si="240"/>
        <v>0</v>
      </c>
      <c r="Y213" s="74"/>
      <c r="Z213" s="75"/>
      <c r="AA213" s="76">
        <f t="shared" si="241"/>
        <v>0</v>
      </c>
      <c r="AB213" s="74"/>
      <c r="AC213" s="75"/>
      <c r="AD213" s="76">
        <f t="shared" si="242"/>
        <v>0</v>
      </c>
      <c r="AE213" s="74"/>
      <c r="AF213" s="75"/>
      <c r="AG213" s="61">
        <f t="shared" si="243"/>
        <v>0</v>
      </c>
      <c r="AH213" s="61"/>
      <c r="AI213" s="75"/>
      <c r="AJ213" s="76">
        <f t="shared" si="244"/>
        <v>0</v>
      </c>
      <c r="AK213" s="74"/>
      <c r="AL213" s="75"/>
      <c r="AM213" s="76">
        <f t="shared" si="245"/>
        <v>0</v>
      </c>
      <c r="AN213" s="74"/>
      <c r="AO213" s="75"/>
      <c r="AP213" s="76">
        <f t="shared" si="246"/>
        <v>0</v>
      </c>
      <c r="AQ213" s="74"/>
      <c r="AR213" s="75"/>
      <c r="AS213" s="76">
        <f t="shared" si="247"/>
        <v>0</v>
      </c>
      <c r="AT213" s="74"/>
      <c r="AU213" s="75"/>
      <c r="AV213" s="76">
        <f t="shared" si="248"/>
        <v>0</v>
      </c>
      <c r="AW213" s="74"/>
      <c r="AX213" s="75"/>
      <c r="AY213" s="61">
        <f t="shared" si="249"/>
        <v>0</v>
      </c>
    </row>
    <row r="214" spans="1:51" ht="30" customHeight="1">
      <c r="A214" s="199" t="s">
        <v>421</v>
      </c>
      <c r="B214" s="235" t="s">
        <v>62</v>
      </c>
      <c r="C214" s="19" t="s">
        <v>17</v>
      </c>
      <c r="D214" s="106">
        <v>150</v>
      </c>
      <c r="E214" s="139">
        <v>0.5</v>
      </c>
      <c r="F214" s="107">
        <f t="shared" si="235"/>
        <v>75</v>
      </c>
      <c r="G214" s="108">
        <f t="shared" si="236"/>
        <v>87.75</v>
      </c>
      <c r="H214" s="325"/>
      <c r="I214" s="255">
        <f t="shared" si="215"/>
        <v>0</v>
      </c>
      <c r="J214" s="255">
        <f t="shared" si="216"/>
        <v>0</v>
      </c>
      <c r="K214" s="326">
        <f t="shared" si="217"/>
        <v>0</v>
      </c>
      <c r="L214" s="197">
        <f t="shared" si="218"/>
        <v>150</v>
      </c>
      <c r="M214" s="113">
        <f t="shared" si="219"/>
        <v>1</v>
      </c>
      <c r="N214" s="114">
        <f t="shared" si="237"/>
        <v>0</v>
      </c>
      <c r="O214" s="198">
        <f t="shared" si="220"/>
        <v>75</v>
      </c>
      <c r="P214" s="82"/>
      <c r="Q214" s="75"/>
      <c r="R214" s="76">
        <f t="shared" si="238"/>
        <v>0</v>
      </c>
      <c r="S214" s="74"/>
      <c r="T214" s="75"/>
      <c r="U214" s="76">
        <f t="shared" si="239"/>
        <v>0</v>
      </c>
      <c r="V214" s="74"/>
      <c r="W214" s="83"/>
      <c r="X214" s="76">
        <f t="shared" si="240"/>
        <v>0</v>
      </c>
      <c r="Y214" s="74"/>
      <c r="Z214" s="75"/>
      <c r="AA214" s="76">
        <f t="shared" si="241"/>
        <v>0</v>
      </c>
      <c r="AB214" s="74"/>
      <c r="AC214" s="75"/>
      <c r="AD214" s="76">
        <f t="shared" si="242"/>
        <v>0</v>
      </c>
      <c r="AE214" s="74"/>
      <c r="AF214" s="75"/>
      <c r="AG214" s="61">
        <f t="shared" si="243"/>
        <v>0</v>
      </c>
      <c r="AH214" s="61"/>
      <c r="AI214" s="75"/>
      <c r="AJ214" s="76">
        <f t="shared" si="244"/>
        <v>0</v>
      </c>
      <c r="AK214" s="74"/>
      <c r="AL214" s="75"/>
      <c r="AM214" s="76">
        <f t="shared" si="245"/>
        <v>0</v>
      </c>
      <c r="AN214" s="74"/>
      <c r="AO214" s="75"/>
      <c r="AP214" s="76">
        <f t="shared" si="246"/>
        <v>0</v>
      </c>
      <c r="AQ214" s="74"/>
      <c r="AR214" s="75"/>
      <c r="AS214" s="76">
        <f t="shared" si="247"/>
        <v>0</v>
      </c>
      <c r="AT214" s="74"/>
      <c r="AU214" s="75"/>
      <c r="AV214" s="76">
        <f t="shared" si="248"/>
        <v>0</v>
      </c>
      <c r="AW214" s="74"/>
      <c r="AX214" s="75"/>
      <c r="AY214" s="61">
        <f t="shared" si="249"/>
        <v>0</v>
      </c>
    </row>
    <row r="215" spans="1:51" ht="30" customHeight="1">
      <c r="A215" s="199" t="s">
        <v>422</v>
      </c>
      <c r="B215" s="235" t="s">
        <v>63</v>
      </c>
      <c r="C215" s="19" t="s">
        <v>17</v>
      </c>
      <c r="D215" s="106">
        <v>150</v>
      </c>
      <c r="E215" s="139">
        <v>0.5</v>
      </c>
      <c r="F215" s="107">
        <f t="shared" si="235"/>
        <v>75</v>
      </c>
      <c r="G215" s="108">
        <f t="shared" si="236"/>
        <v>87.75</v>
      </c>
      <c r="H215" s="325"/>
      <c r="I215" s="255">
        <f t="shared" si="215"/>
        <v>0</v>
      </c>
      <c r="J215" s="255">
        <f t="shared" si="216"/>
        <v>0</v>
      </c>
      <c r="K215" s="326">
        <f t="shared" si="217"/>
        <v>0</v>
      </c>
      <c r="L215" s="197">
        <f t="shared" si="218"/>
        <v>150</v>
      </c>
      <c r="M215" s="113">
        <f t="shared" si="219"/>
        <v>1</v>
      </c>
      <c r="N215" s="114">
        <f t="shared" si="237"/>
        <v>0</v>
      </c>
      <c r="O215" s="198">
        <f t="shared" si="220"/>
        <v>75</v>
      </c>
      <c r="P215" s="82"/>
      <c r="Q215" s="75"/>
      <c r="R215" s="76">
        <f t="shared" si="238"/>
        <v>0</v>
      </c>
      <c r="S215" s="74"/>
      <c r="T215" s="75"/>
      <c r="U215" s="76">
        <f t="shared" si="239"/>
        <v>0</v>
      </c>
      <c r="V215" s="74"/>
      <c r="W215" s="83"/>
      <c r="X215" s="76">
        <f t="shared" si="240"/>
        <v>0</v>
      </c>
      <c r="Y215" s="74"/>
      <c r="Z215" s="75"/>
      <c r="AA215" s="76">
        <f t="shared" si="241"/>
        <v>0</v>
      </c>
      <c r="AB215" s="74"/>
      <c r="AC215" s="75"/>
      <c r="AD215" s="76">
        <f t="shared" si="242"/>
        <v>0</v>
      </c>
      <c r="AE215" s="74"/>
      <c r="AF215" s="75"/>
      <c r="AG215" s="61">
        <f t="shared" si="243"/>
        <v>0</v>
      </c>
      <c r="AH215" s="61"/>
      <c r="AI215" s="75"/>
      <c r="AJ215" s="76">
        <f t="shared" si="244"/>
        <v>0</v>
      </c>
      <c r="AK215" s="74"/>
      <c r="AL215" s="75"/>
      <c r="AM215" s="76">
        <f t="shared" si="245"/>
        <v>0</v>
      </c>
      <c r="AN215" s="74"/>
      <c r="AO215" s="75"/>
      <c r="AP215" s="76">
        <f t="shared" si="246"/>
        <v>0</v>
      </c>
      <c r="AQ215" s="74"/>
      <c r="AR215" s="75"/>
      <c r="AS215" s="76">
        <f t="shared" si="247"/>
        <v>0</v>
      </c>
      <c r="AT215" s="74"/>
      <c r="AU215" s="75"/>
      <c r="AV215" s="76">
        <f t="shared" si="248"/>
        <v>0</v>
      </c>
      <c r="AW215" s="74"/>
      <c r="AX215" s="75"/>
      <c r="AY215" s="61">
        <f t="shared" si="249"/>
        <v>0</v>
      </c>
    </row>
    <row r="216" spans="1:51" s="3" customFormat="1" ht="30" customHeight="1">
      <c r="A216" s="329" t="s">
        <v>423</v>
      </c>
      <c r="B216" s="293" t="s">
        <v>74</v>
      </c>
      <c r="C216" s="294"/>
      <c r="D216" s="295"/>
      <c r="E216" s="295"/>
      <c r="F216" s="297">
        <f>SUM(F217:F228)</f>
        <v>1800</v>
      </c>
      <c r="G216" s="298">
        <f t="shared" ref="G216" si="250">+F216*1.17</f>
        <v>2106</v>
      </c>
      <c r="H216" s="322"/>
      <c r="I216" s="323">
        <f t="shared" ref="I216" si="251">+P216+S216+V216+Y216+AB216+AE216</f>
        <v>0</v>
      </c>
      <c r="J216" s="323">
        <f t="shared" ref="J216" si="252">+AH216+AK216+AN216+AQ216+AT216+AW216</f>
        <v>0</v>
      </c>
      <c r="K216" s="324">
        <f t="shared" si="217"/>
        <v>0</v>
      </c>
      <c r="L216" s="91">
        <f t="shared" si="218"/>
        <v>0</v>
      </c>
      <c r="M216" s="267" t="e">
        <f t="shared" si="219"/>
        <v>#DIV/0!</v>
      </c>
      <c r="N216" s="268">
        <f t="shared" si="237"/>
        <v>0</v>
      </c>
      <c r="O216" s="269">
        <f t="shared" ref="O216" si="253">+F216-(R216+U216+X216+AA216+AD216+AG216+AJ216+AM216+AP216+AS216+AV216+AY216)</f>
        <v>1800</v>
      </c>
      <c r="P216" s="97"/>
      <c r="Q216" s="98"/>
      <c r="R216" s="99">
        <f t="shared" si="238"/>
        <v>0</v>
      </c>
      <c r="S216" s="100"/>
      <c r="T216" s="98"/>
      <c r="U216" s="99">
        <f t="shared" si="239"/>
        <v>0</v>
      </c>
      <c r="V216" s="100"/>
      <c r="W216" s="101"/>
      <c r="X216" s="99">
        <f t="shared" si="240"/>
        <v>0</v>
      </c>
      <c r="Y216" s="100"/>
      <c r="Z216" s="98"/>
      <c r="AA216" s="99">
        <f t="shared" si="241"/>
        <v>0</v>
      </c>
      <c r="AB216" s="100"/>
      <c r="AC216" s="98"/>
      <c r="AD216" s="99">
        <f t="shared" si="242"/>
        <v>0</v>
      </c>
      <c r="AE216" s="100"/>
      <c r="AF216" s="98"/>
      <c r="AG216" s="93">
        <f t="shared" si="243"/>
        <v>0</v>
      </c>
      <c r="AH216" s="93"/>
      <c r="AI216" s="98"/>
      <c r="AJ216" s="99">
        <f t="shared" si="244"/>
        <v>0</v>
      </c>
      <c r="AK216" s="100"/>
      <c r="AL216" s="98"/>
      <c r="AM216" s="99">
        <f t="shared" si="245"/>
        <v>0</v>
      </c>
      <c r="AN216" s="100"/>
      <c r="AO216" s="98"/>
      <c r="AP216" s="99">
        <f t="shared" si="246"/>
        <v>0</v>
      </c>
      <c r="AQ216" s="100"/>
      <c r="AR216" s="98"/>
      <c r="AS216" s="99">
        <f t="shared" si="247"/>
        <v>0</v>
      </c>
      <c r="AT216" s="100"/>
      <c r="AU216" s="98"/>
      <c r="AV216" s="99">
        <f t="shared" si="248"/>
        <v>0</v>
      </c>
      <c r="AW216" s="100"/>
      <c r="AX216" s="98"/>
      <c r="AY216" s="93">
        <f t="shared" si="249"/>
        <v>0</v>
      </c>
    </row>
    <row r="217" spans="1:51" ht="30" customHeight="1">
      <c r="A217" s="199" t="s">
        <v>425</v>
      </c>
      <c r="B217" s="235" t="s">
        <v>52</v>
      </c>
      <c r="C217" s="19" t="s">
        <v>17</v>
      </c>
      <c r="D217" s="106">
        <v>300</v>
      </c>
      <c r="E217" s="139">
        <v>0.5</v>
      </c>
      <c r="F217" s="107">
        <f t="shared" ref="F217:F220" si="254">D217*E217</f>
        <v>150</v>
      </c>
      <c r="G217" s="108">
        <f t="shared" ref="G217:G220" si="255">F217*1.17</f>
        <v>175.5</v>
      </c>
      <c r="H217" s="325"/>
      <c r="I217" s="255">
        <f t="shared" si="215"/>
        <v>0</v>
      </c>
      <c r="J217" s="255">
        <f t="shared" si="216"/>
        <v>0</v>
      </c>
      <c r="K217" s="326">
        <f t="shared" si="217"/>
        <v>0</v>
      </c>
      <c r="L217" s="197">
        <f t="shared" si="218"/>
        <v>300</v>
      </c>
      <c r="M217" s="113">
        <f t="shared" si="219"/>
        <v>1</v>
      </c>
      <c r="N217" s="114">
        <f t="shared" si="237"/>
        <v>0</v>
      </c>
      <c r="O217" s="198">
        <f t="shared" si="220"/>
        <v>150</v>
      </c>
      <c r="P217" s="82"/>
      <c r="Q217" s="75"/>
      <c r="R217" s="76">
        <f t="shared" si="238"/>
        <v>0</v>
      </c>
      <c r="S217" s="74"/>
      <c r="T217" s="75"/>
      <c r="U217" s="76">
        <f t="shared" si="239"/>
        <v>0</v>
      </c>
      <c r="V217" s="74"/>
      <c r="W217" s="83"/>
      <c r="X217" s="76">
        <f t="shared" si="240"/>
        <v>0</v>
      </c>
      <c r="Y217" s="74"/>
      <c r="Z217" s="75"/>
      <c r="AA217" s="76">
        <f t="shared" si="241"/>
        <v>0</v>
      </c>
      <c r="AB217" s="74"/>
      <c r="AC217" s="75"/>
      <c r="AD217" s="76">
        <f t="shared" si="242"/>
        <v>0</v>
      </c>
      <c r="AE217" s="74"/>
      <c r="AF217" s="75"/>
      <c r="AG217" s="61">
        <f t="shared" si="243"/>
        <v>0</v>
      </c>
      <c r="AH217" s="61"/>
      <c r="AI217" s="75"/>
      <c r="AJ217" s="76">
        <f t="shared" si="244"/>
        <v>0</v>
      </c>
      <c r="AK217" s="74"/>
      <c r="AL217" s="75"/>
      <c r="AM217" s="76">
        <f t="shared" si="245"/>
        <v>0</v>
      </c>
      <c r="AN217" s="74"/>
      <c r="AO217" s="75"/>
      <c r="AP217" s="76">
        <f t="shared" si="246"/>
        <v>0</v>
      </c>
      <c r="AQ217" s="74"/>
      <c r="AR217" s="75"/>
      <c r="AS217" s="76">
        <f t="shared" si="247"/>
        <v>0</v>
      </c>
      <c r="AT217" s="74"/>
      <c r="AU217" s="75"/>
      <c r="AV217" s="76">
        <f t="shared" si="248"/>
        <v>0</v>
      </c>
      <c r="AW217" s="74"/>
      <c r="AX217" s="75"/>
      <c r="AY217" s="61">
        <f t="shared" si="249"/>
        <v>0</v>
      </c>
    </row>
    <row r="218" spans="1:51" ht="30" customHeight="1">
      <c r="A218" s="199" t="s">
        <v>426</v>
      </c>
      <c r="B218" s="235" t="s">
        <v>53</v>
      </c>
      <c r="C218" s="19" t="s">
        <v>17</v>
      </c>
      <c r="D218" s="106">
        <v>300</v>
      </c>
      <c r="E218" s="139">
        <v>0.5</v>
      </c>
      <c r="F218" s="107">
        <f t="shared" si="254"/>
        <v>150</v>
      </c>
      <c r="G218" s="108">
        <f t="shared" si="255"/>
        <v>175.5</v>
      </c>
      <c r="H218" s="325"/>
      <c r="I218" s="255">
        <f t="shared" si="215"/>
        <v>0</v>
      </c>
      <c r="J218" s="255">
        <f t="shared" si="216"/>
        <v>0</v>
      </c>
      <c r="K218" s="326">
        <f t="shared" si="217"/>
        <v>0</v>
      </c>
      <c r="L218" s="197">
        <f t="shared" si="218"/>
        <v>300</v>
      </c>
      <c r="M218" s="113">
        <f t="shared" si="219"/>
        <v>1</v>
      </c>
      <c r="N218" s="114">
        <f t="shared" si="237"/>
        <v>0</v>
      </c>
      <c r="O218" s="198">
        <f t="shared" si="220"/>
        <v>150</v>
      </c>
      <c r="P218" s="82"/>
      <c r="Q218" s="75"/>
      <c r="R218" s="76">
        <f t="shared" si="238"/>
        <v>0</v>
      </c>
      <c r="S218" s="74"/>
      <c r="T218" s="75"/>
      <c r="U218" s="76">
        <f t="shared" si="239"/>
        <v>0</v>
      </c>
      <c r="V218" s="74"/>
      <c r="W218" s="83"/>
      <c r="X218" s="76">
        <f t="shared" si="240"/>
        <v>0</v>
      </c>
      <c r="Y218" s="74"/>
      <c r="Z218" s="75"/>
      <c r="AA218" s="76">
        <f t="shared" si="241"/>
        <v>0</v>
      </c>
      <c r="AB218" s="74"/>
      <c r="AC218" s="75"/>
      <c r="AD218" s="76">
        <f t="shared" si="242"/>
        <v>0</v>
      </c>
      <c r="AE218" s="74"/>
      <c r="AF218" s="75"/>
      <c r="AG218" s="61">
        <f t="shared" si="243"/>
        <v>0</v>
      </c>
      <c r="AH218" s="61"/>
      <c r="AI218" s="75"/>
      <c r="AJ218" s="76">
        <f t="shared" si="244"/>
        <v>0</v>
      </c>
      <c r="AK218" s="74"/>
      <c r="AL218" s="75"/>
      <c r="AM218" s="76">
        <f t="shared" si="245"/>
        <v>0</v>
      </c>
      <c r="AN218" s="74"/>
      <c r="AO218" s="75"/>
      <c r="AP218" s="76">
        <f t="shared" si="246"/>
        <v>0</v>
      </c>
      <c r="AQ218" s="74"/>
      <c r="AR218" s="75"/>
      <c r="AS218" s="76">
        <f t="shared" si="247"/>
        <v>0</v>
      </c>
      <c r="AT218" s="74"/>
      <c r="AU218" s="75"/>
      <c r="AV218" s="76">
        <f t="shared" si="248"/>
        <v>0</v>
      </c>
      <c r="AW218" s="74"/>
      <c r="AX218" s="75"/>
      <c r="AY218" s="61">
        <f t="shared" si="249"/>
        <v>0</v>
      </c>
    </row>
    <row r="219" spans="1:51" ht="30" customHeight="1">
      <c r="A219" s="199" t="s">
        <v>427</v>
      </c>
      <c r="B219" s="235" t="s">
        <v>54</v>
      </c>
      <c r="C219" s="19" t="s">
        <v>17</v>
      </c>
      <c r="D219" s="106">
        <v>300</v>
      </c>
      <c r="E219" s="139">
        <v>0.5</v>
      </c>
      <c r="F219" s="107">
        <f t="shared" si="254"/>
        <v>150</v>
      </c>
      <c r="G219" s="108">
        <f t="shared" si="255"/>
        <v>175.5</v>
      </c>
      <c r="H219" s="325"/>
      <c r="I219" s="255">
        <f t="shared" si="215"/>
        <v>0</v>
      </c>
      <c r="J219" s="255">
        <f t="shared" si="216"/>
        <v>0</v>
      </c>
      <c r="K219" s="326">
        <f t="shared" si="217"/>
        <v>0</v>
      </c>
      <c r="L219" s="197">
        <f t="shared" si="218"/>
        <v>300</v>
      </c>
      <c r="M219" s="113">
        <f t="shared" si="219"/>
        <v>1</v>
      </c>
      <c r="N219" s="114">
        <f t="shared" si="237"/>
        <v>0</v>
      </c>
      <c r="O219" s="198">
        <f t="shared" si="220"/>
        <v>150</v>
      </c>
      <c r="P219" s="82"/>
      <c r="Q219" s="75"/>
      <c r="R219" s="76">
        <f t="shared" si="238"/>
        <v>0</v>
      </c>
      <c r="S219" s="74"/>
      <c r="T219" s="75"/>
      <c r="U219" s="76">
        <f t="shared" si="239"/>
        <v>0</v>
      </c>
      <c r="V219" s="74"/>
      <c r="W219" s="83"/>
      <c r="X219" s="76">
        <f t="shared" si="240"/>
        <v>0</v>
      </c>
      <c r="Y219" s="74"/>
      <c r="Z219" s="75"/>
      <c r="AA219" s="76">
        <f t="shared" si="241"/>
        <v>0</v>
      </c>
      <c r="AB219" s="74"/>
      <c r="AC219" s="75"/>
      <c r="AD219" s="76">
        <f t="shared" si="242"/>
        <v>0</v>
      </c>
      <c r="AE219" s="74"/>
      <c r="AF219" s="75"/>
      <c r="AG219" s="61">
        <f t="shared" si="243"/>
        <v>0</v>
      </c>
      <c r="AH219" s="61"/>
      <c r="AI219" s="75"/>
      <c r="AJ219" s="76">
        <f t="shared" si="244"/>
        <v>0</v>
      </c>
      <c r="AK219" s="74"/>
      <c r="AL219" s="75"/>
      <c r="AM219" s="76">
        <f t="shared" si="245"/>
        <v>0</v>
      </c>
      <c r="AN219" s="74"/>
      <c r="AO219" s="75"/>
      <c r="AP219" s="76">
        <f t="shared" si="246"/>
        <v>0</v>
      </c>
      <c r="AQ219" s="74"/>
      <c r="AR219" s="75"/>
      <c r="AS219" s="76">
        <f t="shared" si="247"/>
        <v>0</v>
      </c>
      <c r="AT219" s="74"/>
      <c r="AU219" s="75"/>
      <c r="AV219" s="76">
        <f t="shared" si="248"/>
        <v>0</v>
      </c>
      <c r="AW219" s="74"/>
      <c r="AX219" s="75"/>
      <c r="AY219" s="61">
        <f t="shared" si="249"/>
        <v>0</v>
      </c>
    </row>
    <row r="220" spans="1:51" ht="30" customHeight="1">
      <c r="A220" s="199" t="s">
        <v>428</v>
      </c>
      <c r="B220" s="235" t="s">
        <v>55</v>
      </c>
      <c r="C220" s="19" t="s">
        <v>17</v>
      </c>
      <c r="D220" s="106">
        <v>300</v>
      </c>
      <c r="E220" s="139">
        <v>0.5</v>
      </c>
      <c r="F220" s="107">
        <f t="shared" si="254"/>
        <v>150</v>
      </c>
      <c r="G220" s="108">
        <f t="shared" si="255"/>
        <v>175.5</v>
      </c>
      <c r="H220" s="325"/>
      <c r="I220" s="255">
        <f t="shared" si="215"/>
        <v>0</v>
      </c>
      <c r="J220" s="255">
        <f t="shared" si="216"/>
        <v>0</v>
      </c>
      <c r="K220" s="326">
        <f t="shared" si="217"/>
        <v>0</v>
      </c>
      <c r="L220" s="197">
        <f t="shared" si="218"/>
        <v>300</v>
      </c>
      <c r="M220" s="113">
        <f t="shared" si="219"/>
        <v>1</v>
      </c>
      <c r="N220" s="114">
        <f t="shared" si="237"/>
        <v>0</v>
      </c>
      <c r="O220" s="198">
        <f t="shared" si="220"/>
        <v>150</v>
      </c>
      <c r="P220" s="82"/>
      <c r="Q220" s="75"/>
      <c r="R220" s="76">
        <f t="shared" si="238"/>
        <v>0</v>
      </c>
      <c r="S220" s="74"/>
      <c r="T220" s="75"/>
      <c r="U220" s="76">
        <f t="shared" si="239"/>
        <v>0</v>
      </c>
      <c r="V220" s="74"/>
      <c r="W220" s="83"/>
      <c r="X220" s="76">
        <f t="shared" si="240"/>
        <v>0</v>
      </c>
      <c r="Y220" s="74"/>
      <c r="Z220" s="75"/>
      <c r="AA220" s="76">
        <f t="shared" si="241"/>
        <v>0</v>
      </c>
      <c r="AB220" s="74"/>
      <c r="AC220" s="75"/>
      <c r="AD220" s="76">
        <f t="shared" si="242"/>
        <v>0</v>
      </c>
      <c r="AE220" s="74"/>
      <c r="AF220" s="75"/>
      <c r="AG220" s="61">
        <f t="shared" si="243"/>
        <v>0</v>
      </c>
      <c r="AH220" s="61"/>
      <c r="AI220" s="75"/>
      <c r="AJ220" s="76">
        <f t="shared" si="244"/>
        <v>0</v>
      </c>
      <c r="AK220" s="74"/>
      <c r="AL220" s="75"/>
      <c r="AM220" s="76">
        <f t="shared" si="245"/>
        <v>0</v>
      </c>
      <c r="AN220" s="74"/>
      <c r="AO220" s="75"/>
      <c r="AP220" s="76">
        <f t="shared" si="246"/>
        <v>0</v>
      </c>
      <c r="AQ220" s="74"/>
      <c r="AR220" s="75"/>
      <c r="AS220" s="76">
        <f t="shared" si="247"/>
        <v>0</v>
      </c>
      <c r="AT220" s="74"/>
      <c r="AU220" s="75"/>
      <c r="AV220" s="76">
        <f t="shared" si="248"/>
        <v>0</v>
      </c>
      <c r="AW220" s="74"/>
      <c r="AX220" s="75"/>
      <c r="AY220" s="61">
        <f t="shared" si="249"/>
        <v>0</v>
      </c>
    </row>
    <row r="221" spans="1:51" ht="30" customHeight="1">
      <c r="A221" s="199" t="s">
        <v>429</v>
      </c>
      <c r="B221" s="235" t="s">
        <v>56</v>
      </c>
      <c r="C221" s="19" t="s">
        <v>17</v>
      </c>
      <c r="D221" s="106">
        <v>300</v>
      </c>
      <c r="E221" s="139">
        <v>0.5</v>
      </c>
      <c r="F221" s="107">
        <f>D221*E221</f>
        <v>150</v>
      </c>
      <c r="G221" s="108">
        <f>F221*1.17</f>
        <v>175.5</v>
      </c>
      <c r="H221" s="325"/>
      <c r="I221" s="255">
        <f t="shared" si="215"/>
        <v>0</v>
      </c>
      <c r="J221" s="255">
        <f t="shared" si="216"/>
        <v>0</v>
      </c>
      <c r="K221" s="326">
        <f t="shared" si="217"/>
        <v>0</v>
      </c>
      <c r="L221" s="197">
        <f t="shared" si="218"/>
        <v>300</v>
      </c>
      <c r="M221" s="113">
        <f t="shared" si="219"/>
        <v>1</v>
      </c>
      <c r="N221" s="114">
        <f t="shared" si="237"/>
        <v>0</v>
      </c>
      <c r="O221" s="198">
        <f t="shared" si="220"/>
        <v>150</v>
      </c>
      <c r="P221" s="82"/>
      <c r="Q221" s="75"/>
      <c r="R221" s="76">
        <f t="shared" si="238"/>
        <v>0</v>
      </c>
      <c r="S221" s="74"/>
      <c r="T221" s="75"/>
      <c r="U221" s="76">
        <f t="shared" si="239"/>
        <v>0</v>
      </c>
      <c r="V221" s="74"/>
      <c r="W221" s="83"/>
      <c r="X221" s="76">
        <f t="shared" si="240"/>
        <v>0</v>
      </c>
      <c r="Y221" s="74"/>
      <c r="Z221" s="75"/>
      <c r="AA221" s="76">
        <f t="shared" si="241"/>
        <v>0</v>
      </c>
      <c r="AB221" s="74"/>
      <c r="AC221" s="75"/>
      <c r="AD221" s="76">
        <f t="shared" si="242"/>
        <v>0</v>
      </c>
      <c r="AE221" s="74"/>
      <c r="AF221" s="75"/>
      <c r="AG221" s="61">
        <f t="shared" si="243"/>
        <v>0</v>
      </c>
      <c r="AH221" s="61"/>
      <c r="AI221" s="75"/>
      <c r="AJ221" s="76">
        <f t="shared" si="244"/>
        <v>0</v>
      </c>
      <c r="AK221" s="74"/>
      <c r="AL221" s="75"/>
      <c r="AM221" s="76">
        <f t="shared" si="245"/>
        <v>0</v>
      </c>
      <c r="AN221" s="74"/>
      <c r="AO221" s="75"/>
      <c r="AP221" s="76">
        <f t="shared" si="246"/>
        <v>0</v>
      </c>
      <c r="AQ221" s="74"/>
      <c r="AR221" s="75"/>
      <c r="AS221" s="76">
        <f t="shared" si="247"/>
        <v>0</v>
      </c>
      <c r="AT221" s="74"/>
      <c r="AU221" s="75"/>
      <c r="AV221" s="76">
        <f t="shared" si="248"/>
        <v>0</v>
      </c>
      <c r="AW221" s="74"/>
      <c r="AX221" s="75"/>
      <c r="AY221" s="61">
        <f t="shared" si="249"/>
        <v>0</v>
      </c>
    </row>
    <row r="222" spans="1:51" ht="30" customHeight="1">
      <c r="A222" s="199" t="s">
        <v>430</v>
      </c>
      <c r="B222" s="235" t="s">
        <v>57</v>
      </c>
      <c r="C222" s="19" t="s">
        <v>17</v>
      </c>
      <c r="D222" s="106">
        <v>300</v>
      </c>
      <c r="E222" s="139">
        <v>0.5</v>
      </c>
      <c r="F222" s="107">
        <f t="shared" ref="F222:F228" si="256">D222*E222</f>
        <v>150</v>
      </c>
      <c r="G222" s="108">
        <f t="shared" ref="G222:G228" si="257">F222*1.17</f>
        <v>175.5</v>
      </c>
      <c r="H222" s="325"/>
      <c r="I222" s="255">
        <f t="shared" si="215"/>
        <v>0</v>
      </c>
      <c r="J222" s="255">
        <f t="shared" si="216"/>
        <v>0</v>
      </c>
      <c r="K222" s="326">
        <f t="shared" si="217"/>
        <v>0</v>
      </c>
      <c r="L222" s="197">
        <f t="shared" si="218"/>
        <v>300</v>
      </c>
      <c r="M222" s="113">
        <f t="shared" si="219"/>
        <v>1</v>
      </c>
      <c r="N222" s="114">
        <f t="shared" si="237"/>
        <v>0</v>
      </c>
      <c r="O222" s="198">
        <f t="shared" si="220"/>
        <v>150</v>
      </c>
      <c r="P222" s="82"/>
      <c r="Q222" s="75"/>
      <c r="R222" s="76">
        <f t="shared" si="238"/>
        <v>0</v>
      </c>
      <c r="S222" s="74"/>
      <c r="T222" s="75"/>
      <c r="U222" s="76">
        <f t="shared" si="239"/>
        <v>0</v>
      </c>
      <c r="V222" s="74"/>
      <c r="W222" s="83"/>
      <c r="X222" s="76">
        <f t="shared" si="240"/>
        <v>0</v>
      </c>
      <c r="Y222" s="74"/>
      <c r="Z222" s="75"/>
      <c r="AA222" s="76">
        <f t="shared" si="241"/>
        <v>0</v>
      </c>
      <c r="AB222" s="74"/>
      <c r="AC222" s="75"/>
      <c r="AD222" s="76">
        <f t="shared" si="242"/>
        <v>0</v>
      </c>
      <c r="AE222" s="74"/>
      <c r="AF222" s="75"/>
      <c r="AG222" s="61">
        <f t="shared" si="243"/>
        <v>0</v>
      </c>
      <c r="AH222" s="61"/>
      <c r="AI222" s="75"/>
      <c r="AJ222" s="76">
        <f t="shared" si="244"/>
        <v>0</v>
      </c>
      <c r="AK222" s="74"/>
      <c r="AL222" s="75"/>
      <c r="AM222" s="76">
        <f t="shared" si="245"/>
        <v>0</v>
      </c>
      <c r="AN222" s="74"/>
      <c r="AO222" s="75"/>
      <c r="AP222" s="76">
        <f t="shared" si="246"/>
        <v>0</v>
      </c>
      <c r="AQ222" s="74"/>
      <c r="AR222" s="75"/>
      <c r="AS222" s="76">
        <f t="shared" si="247"/>
        <v>0</v>
      </c>
      <c r="AT222" s="74"/>
      <c r="AU222" s="75"/>
      <c r="AV222" s="76">
        <f t="shared" si="248"/>
        <v>0</v>
      </c>
      <c r="AW222" s="74"/>
      <c r="AX222" s="75"/>
      <c r="AY222" s="61">
        <f t="shared" si="249"/>
        <v>0</v>
      </c>
    </row>
    <row r="223" spans="1:51" ht="30" customHeight="1">
      <c r="A223" s="199" t="s">
        <v>431</v>
      </c>
      <c r="B223" s="235" t="s">
        <v>58</v>
      </c>
      <c r="C223" s="19" t="s">
        <v>17</v>
      </c>
      <c r="D223" s="106">
        <v>300</v>
      </c>
      <c r="E223" s="139">
        <v>0.5</v>
      </c>
      <c r="F223" s="107">
        <f t="shared" si="256"/>
        <v>150</v>
      </c>
      <c r="G223" s="108">
        <f t="shared" si="257"/>
        <v>175.5</v>
      </c>
      <c r="H223" s="325"/>
      <c r="I223" s="255">
        <f t="shared" si="215"/>
        <v>0</v>
      </c>
      <c r="J223" s="255">
        <f t="shared" si="216"/>
        <v>0</v>
      </c>
      <c r="K223" s="326">
        <f t="shared" si="217"/>
        <v>0</v>
      </c>
      <c r="L223" s="197">
        <f t="shared" si="218"/>
        <v>300</v>
      </c>
      <c r="M223" s="113">
        <f t="shared" si="219"/>
        <v>1</v>
      </c>
      <c r="N223" s="114">
        <f t="shared" si="237"/>
        <v>0</v>
      </c>
      <c r="O223" s="198">
        <f t="shared" si="220"/>
        <v>150</v>
      </c>
      <c r="P223" s="82"/>
      <c r="Q223" s="75"/>
      <c r="R223" s="76">
        <f t="shared" si="238"/>
        <v>0</v>
      </c>
      <c r="S223" s="74"/>
      <c r="T223" s="75"/>
      <c r="U223" s="76">
        <f t="shared" si="239"/>
        <v>0</v>
      </c>
      <c r="V223" s="74"/>
      <c r="W223" s="83"/>
      <c r="X223" s="76">
        <f t="shared" si="240"/>
        <v>0</v>
      </c>
      <c r="Y223" s="74"/>
      <c r="Z223" s="75"/>
      <c r="AA223" s="76">
        <f t="shared" si="241"/>
        <v>0</v>
      </c>
      <c r="AB223" s="74"/>
      <c r="AC223" s="75"/>
      <c r="AD223" s="76">
        <f t="shared" si="242"/>
        <v>0</v>
      </c>
      <c r="AE223" s="74"/>
      <c r="AF223" s="75"/>
      <c r="AG223" s="61">
        <f t="shared" si="243"/>
        <v>0</v>
      </c>
      <c r="AH223" s="61"/>
      <c r="AI223" s="75"/>
      <c r="AJ223" s="76">
        <f t="shared" si="244"/>
        <v>0</v>
      </c>
      <c r="AK223" s="74"/>
      <c r="AL223" s="75"/>
      <c r="AM223" s="76">
        <f t="shared" si="245"/>
        <v>0</v>
      </c>
      <c r="AN223" s="74"/>
      <c r="AO223" s="75"/>
      <c r="AP223" s="76">
        <f t="shared" si="246"/>
        <v>0</v>
      </c>
      <c r="AQ223" s="74"/>
      <c r="AR223" s="75"/>
      <c r="AS223" s="76">
        <f t="shared" si="247"/>
        <v>0</v>
      </c>
      <c r="AT223" s="74"/>
      <c r="AU223" s="75"/>
      <c r="AV223" s="76">
        <f t="shared" si="248"/>
        <v>0</v>
      </c>
      <c r="AW223" s="74"/>
      <c r="AX223" s="75"/>
      <c r="AY223" s="61">
        <f t="shared" si="249"/>
        <v>0</v>
      </c>
    </row>
    <row r="224" spans="1:51" ht="30" customHeight="1">
      <c r="A224" s="199" t="s">
        <v>432</v>
      </c>
      <c r="B224" s="235" t="s">
        <v>59</v>
      </c>
      <c r="C224" s="19" t="s">
        <v>17</v>
      </c>
      <c r="D224" s="106">
        <v>300</v>
      </c>
      <c r="E224" s="139">
        <v>0.5</v>
      </c>
      <c r="F224" s="107">
        <f t="shared" si="256"/>
        <v>150</v>
      </c>
      <c r="G224" s="108">
        <f t="shared" si="257"/>
        <v>175.5</v>
      </c>
      <c r="H224" s="325"/>
      <c r="I224" s="255">
        <f t="shared" si="215"/>
        <v>0</v>
      </c>
      <c r="J224" s="255">
        <f t="shared" si="216"/>
        <v>0</v>
      </c>
      <c r="K224" s="326">
        <f t="shared" si="217"/>
        <v>0</v>
      </c>
      <c r="L224" s="197">
        <f t="shared" si="218"/>
        <v>300</v>
      </c>
      <c r="M224" s="113">
        <f t="shared" si="219"/>
        <v>1</v>
      </c>
      <c r="N224" s="114">
        <f t="shared" si="237"/>
        <v>0</v>
      </c>
      <c r="O224" s="198">
        <f t="shared" si="220"/>
        <v>150</v>
      </c>
      <c r="P224" s="82"/>
      <c r="Q224" s="75"/>
      <c r="R224" s="76">
        <f t="shared" si="238"/>
        <v>0</v>
      </c>
      <c r="S224" s="74"/>
      <c r="T224" s="75"/>
      <c r="U224" s="76">
        <f t="shared" si="239"/>
        <v>0</v>
      </c>
      <c r="V224" s="74"/>
      <c r="W224" s="83"/>
      <c r="X224" s="76">
        <f t="shared" si="240"/>
        <v>0</v>
      </c>
      <c r="Y224" s="74"/>
      <c r="Z224" s="75"/>
      <c r="AA224" s="76">
        <f t="shared" si="241"/>
        <v>0</v>
      </c>
      <c r="AB224" s="74"/>
      <c r="AC224" s="75"/>
      <c r="AD224" s="76">
        <f t="shared" si="242"/>
        <v>0</v>
      </c>
      <c r="AE224" s="74"/>
      <c r="AF224" s="75"/>
      <c r="AG224" s="61">
        <f t="shared" si="243"/>
        <v>0</v>
      </c>
      <c r="AH224" s="61"/>
      <c r="AI224" s="75"/>
      <c r="AJ224" s="76">
        <f t="shared" si="244"/>
        <v>0</v>
      </c>
      <c r="AK224" s="74"/>
      <c r="AL224" s="75"/>
      <c r="AM224" s="76">
        <f t="shared" si="245"/>
        <v>0</v>
      </c>
      <c r="AN224" s="74"/>
      <c r="AO224" s="75"/>
      <c r="AP224" s="76">
        <f t="shared" si="246"/>
        <v>0</v>
      </c>
      <c r="AQ224" s="74"/>
      <c r="AR224" s="75"/>
      <c r="AS224" s="76">
        <f t="shared" si="247"/>
        <v>0</v>
      </c>
      <c r="AT224" s="74"/>
      <c r="AU224" s="75"/>
      <c r="AV224" s="76">
        <f t="shared" si="248"/>
        <v>0</v>
      </c>
      <c r="AW224" s="74"/>
      <c r="AX224" s="75"/>
      <c r="AY224" s="61">
        <f t="shared" si="249"/>
        <v>0</v>
      </c>
    </row>
    <row r="225" spans="1:51" ht="30" customHeight="1">
      <c r="A225" s="199" t="s">
        <v>433</v>
      </c>
      <c r="B225" s="235" t="s">
        <v>60</v>
      </c>
      <c r="C225" s="19" t="s">
        <v>17</v>
      </c>
      <c r="D225" s="106">
        <v>300</v>
      </c>
      <c r="E225" s="139">
        <v>0.5</v>
      </c>
      <c r="F225" s="107">
        <f t="shared" si="256"/>
        <v>150</v>
      </c>
      <c r="G225" s="108">
        <f t="shared" si="257"/>
        <v>175.5</v>
      </c>
      <c r="H225" s="325"/>
      <c r="I225" s="255">
        <f t="shared" si="215"/>
        <v>0</v>
      </c>
      <c r="J225" s="255">
        <f t="shared" si="216"/>
        <v>0</v>
      </c>
      <c r="K225" s="326">
        <f t="shared" si="217"/>
        <v>0</v>
      </c>
      <c r="L225" s="197">
        <f t="shared" si="218"/>
        <v>300</v>
      </c>
      <c r="M225" s="113">
        <f t="shared" si="219"/>
        <v>1</v>
      </c>
      <c r="N225" s="114">
        <f t="shared" si="237"/>
        <v>0</v>
      </c>
      <c r="O225" s="198">
        <f t="shared" si="220"/>
        <v>150</v>
      </c>
      <c r="P225" s="82"/>
      <c r="Q225" s="75"/>
      <c r="R225" s="76">
        <f t="shared" si="238"/>
        <v>0</v>
      </c>
      <c r="S225" s="74"/>
      <c r="T225" s="75"/>
      <c r="U225" s="76">
        <f t="shared" si="239"/>
        <v>0</v>
      </c>
      <c r="V225" s="74"/>
      <c r="W225" s="83"/>
      <c r="X225" s="76">
        <f t="shared" si="240"/>
        <v>0</v>
      </c>
      <c r="Y225" s="74"/>
      <c r="Z225" s="75"/>
      <c r="AA225" s="76">
        <f t="shared" si="241"/>
        <v>0</v>
      </c>
      <c r="AB225" s="74"/>
      <c r="AC225" s="75"/>
      <c r="AD225" s="76">
        <f t="shared" si="242"/>
        <v>0</v>
      </c>
      <c r="AE225" s="74"/>
      <c r="AF225" s="75"/>
      <c r="AG225" s="61">
        <f t="shared" si="243"/>
        <v>0</v>
      </c>
      <c r="AH225" s="61"/>
      <c r="AI225" s="75"/>
      <c r="AJ225" s="76">
        <f t="shared" si="244"/>
        <v>0</v>
      </c>
      <c r="AK225" s="74"/>
      <c r="AL225" s="75"/>
      <c r="AM225" s="76">
        <f t="shared" si="245"/>
        <v>0</v>
      </c>
      <c r="AN225" s="74"/>
      <c r="AO225" s="75"/>
      <c r="AP225" s="76">
        <f t="shared" si="246"/>
        <v>0</v>
      </c>
      <c r="AQ225" s="74"/>
      <c r="AR225" s="75"/>
      <c r="AS225" s="76">
        <f t="shared" si="247"/>
        <v>0</v>
      </c>
      <c r="AT225" s="74"/>
      <c r="AU225" s="75"/>
      <c r="AV225" s="76">
        <f t="shared" si="248"/>
        <v>0</v>
      </c>
      <c r="AW225" s="74"/>
      <c r="AX225" s="75"/>
      <c r="AY225" s="61">
        <f t="shared" si="249"/>
        <v>0</v>
      </c>
    </row>
    <row r="226" spans="1:51" ht="30" customHeight="1">
      <c r="A226" s="199" t="s">
        <v>434</v>
      </c>
      <c r="B226" s="235" t="s">
        <v>61</v>
      </c>
      <c r="C226" s="19" t="s">
        <v>17</v>
      </c>
      <c r="D226" s="106">
        <v>300</v>
      </c>
      <c r="E226" s="139">
        <v>0.5</v>
      </c>
      <c r="F226" s="107">
        <f t="shared" si="256"/>
        <v>150</v>
      </c>
      <c r="G226" s="108">
        <f t="shared" si="257"/>
        <v>175.5</v>
      </c>
      <c r="H226" s="325"/>
      <c r="I226" s="255">
        <f t="shared" si="215"/>
        <v>0</v>
      </c>
      <c r="J226" s="255">
        <f t="shared" si="216"/>
        <v>0</v>
      </c>
      <c r="K226" s="326">
        <f t="shared" si="217"/>
        <v>0</v>
      </c>
      <c r="L226" s="197">
        <f t="shared" si="218"/>
        <v>300</v>
      </c>
      <c r="M226" s="113">
        <f t="shared" si="219"/>
        <v>1</v>
      </c>
      <c r="N226" s="114">
        <f t="shared" si="237"/>
        <v>0</v>
      </c>
      <c r="O226" s="198">
        <f t="shared" si="220"/>
        <v>150</v>
      </c>
      <c r="P226" s="82"/>
      <c r="Q226" s="75"/>
      <c r="R226" s="76">
        <f t="shared" si="238"/>
        <v>0</v>
      </c>
      <c r="S226" s="74"/>
      <c r="T226" s="75"/>
      <c r="U226" s="76">
        <f t="shared" si="239"/>
        <v>0</v>
      </c>
      <c r="V226" s="74"/>
      <c r="W226" s="83"/>
      <c r="X226" s="76">
        <f t="shared" si="240"/>
        <v>0</v>
      </c>
      <c r="Y226" s="74"/>
      <c r="Z226" s="75"/>
      <c r="AA226" s="76">
        <f t="shared" si="241"/>
        <v>0</v>
      </c>
      <c r="AB226" s="74"/>
      <c r="AC226" s="75"/>
      <c r="AD226" s="76">
        <f t="shared" si="242"/>
        <v>0</v>
      </c>
      <c r="AE226" s="74"/>
      <c r="AF226" s="75"/>
      <c r="AG226" s="61">
        <f t="shared" si="243"/>
        <v>0</v>
      </c>
      <c r="AH226" s="61"/>
      <c r="AI226" s="75"/>
      <c r="AJ226" s="76">
        <f t="shared" si="244"/>
        <v>0</v>
      </c>
      <c r="AK226" s="74"/>
      <c r="AL226" s="75"/>
      <c r="AM226" s="76">
        <f t="shared" si="245"/>
        <v>0</v>
      </c>
      <c r="AN226" s="74"/>
      <c r="AO226" s="75"/>
      <c r="AP226" s="76">
        <f t="shared" si="246"/>
        <v>0</v>
      </c>
      <c r="AQ226" s="74"/>
      <c r="AR226" s="75"/>
      <c r="AS226" s="76">
        <f t="shared" si="247"/>
        <v>0</v>
      </c>
      <c r="AT226" s="74"/>
      <c r="AU226" s="75"/>
      <c r="AV226" s="76">
        <f t="shared" si="248"/>
        <v>0</v>
      </c>
      <c r="AW226" s="74"/>
      <c r="AX226" s="75"/>
      <c r="AY226" s="61">
        <f t="shared" si="249"/>
        <v>0</v>
      </c>
    </row>
    <row r="227" spans="1:51" ht="30" customHeight="1">
      <c r="A227" s="199" t="s">
        <v>435</v>
      </c>
      <c r="B227" s="235" t="s">
        <v>62</v>
      </c>
      <c r="C227" s="19" t="s">
        <v>17</v>
      </c>
      <c r="D227" s="106">
        <v>300</v>
      </c>
      <c r="E227" s="139">
        <v>0.5</v>
      </c>
      <c r="F227" s="107">
        <f t="shared" si="256"/>
        <v>150</v>
      </c>
      <c r="G227" s="108">
        <f t="shared" si="257"/>
        <v>175.5</v>
      </c>
      <c r="H227" s="325"/>
      <c r="I227" s="255">
        <f t="shared" si="215"/>
        <v>0</v>
      </c>
      <c r="J227" s="255">
        <f t="shared" si="216"/>
        <v>0</v>
      </c>
      <c r="K227" s="326">
        <f t="shared" si="217"/>
        <v>0</v>
      </c>
      <c r="L227" s="197">
        <f t="shared" si="218"/>
        <v>300</v>
      </c>
      <c r="M227" s="113">
        <f t="shared" si="219"/>
        <v>1</v>
      </c>
      <c r="N227" s="114">
        <f t="shared" si="237"/>
        <v>0</v>
      </c>
      <c r="O227" s="198">
        <f t="shared" si="220"/>
        <v>150</v>
      </c>
      <c r="P227" s="82"/>
      <c r="Q227" s="75"/>
      <c r="R227" s="76">
        <f t="shared" si="238"/>
        <v>0</v>
      </c>
      <c r="S227" s="74"/>
      <c r="T227" s="75"/>
      <c r="U227" s="76">
        <f t="shared" si="239"/>
        <v>0</v>
      </c>
      <c r="V227" s="74"/>
      <c r="W227" s="83"/>
      <c r="X227" s="76">
        <f t="shared" si="240"/>
        <v>0</v>
      </c>
      <c r="Y227" s="74"/>
      <c r="Z227" s="75"/>
      <c r="AA227" s="76">
        <f t="shared" si="241"/>
        <v>0</v>
      </c>
      <c r="AB227" s="74"/>
      <c r="AC227" s="75"/>
      <c r="AD227" s="76">
        <f t="shared" si="242"/>
        <v>0</v>
      </c>
      <c r="AE227" s="74"/>
      <c r="AF227" s="75"/>
      <c r="AG227" s="61">
        <f t="shared" si="243"/>
        <v>0</v>
      </c>
      <c r="AH227" s="61"/>
      <c r="AI227" s="75"/>
      <c r="AJ227" s="76">
        <f t="shared" si="244"/>
        <v>0</v>
      </c>
      <c r="AK227" s="74"/>
      <c r="AL227" s="75"/>
      <c r="AM227" s="76">
        <f t="shared" si="245"/>
        <v>0</v>
      </c>
      <c r="AN227" s="74"/>
      <c r="AO227" s="75"/>
      <c r="AP227" s="76">
        <f t="shared" si="246"/>
        <v>0</v>
      </c>
      <c r="AQ227" s="74"/>
      <c r="AR227" s="75"/>
      <c r="AS227" s="76">
        <f t="shared" si="247"/>
        <v>0</v>
      </c>
      <c r="AT227" s="74"/>
      <c r="AU227" s="75"/>
      <c r="AV227" s="76">
        <f t="shared" si="248"/>
        <v>0</v>
      </c>
      <c r="AW227" s="74"/>
      <c r="AX227" s="75"/>
      <c r="AY227" s="61">
        <f t="shared" si="249"/>
        <v>0</v>
      </c>
    </row>
    <row r="228" spans="1:51" ht="30" customHeight="1">
      <c r="A228" s="199" t="s">
        <v>436</v>
      </c>
      <c r="B228" s="235" t="s">
        <v>63</v>
      </c>
      <c r="C228" s="19" t="s">
        <v>17</v>
      </c>
      <c r="D228" s="106">
        <v>300</v>
      </c>
      <c r="E228" s="139">
        <v>0.5</v>
      </c>
      <c r="F228" s="107">
        <f t="shared" si="256"/>
        <v>150</v>
      </c>
      <c r="G228" s="108">
        <f t="shared" si="257"/>
        <v>175.5</v>
      </c>
      <c r="H228" s="325"/>
      <c r="I228" s="255">
        <f t="shared" si="215"/>
        <v>0</v>
      </c>
      <c r="J228" s="255">
        <f t="shared" si="216"/>
        <v>0</v>
      </c>
      <c r="K228" s="326">
        <f t="shared" si="217"/>
        <v>0</v>
      </c>
      <c r="L228" s="197">
        <f t="shared" si="218"/>
        <v>300</v>
      </c>
      <c r="M228" s="113">
        <f t="shared" si="219"/>
        <v>1</v>
      </c>
      <c r="N228" s="114">
        <f t="shared" si="237"/>
        <v>0</v>
      </c>
      <c r="O228" s="198">
        <f t="shared" si="220"/>
        <v>150</v>
      </c>
      <c r="P228" s="82"/>
      <c r="Q228" s="75"/>
      <c r="R228" s="76">
        <f t="shared" si="238"/>
        <v>0</v>
      </c>
      <c r="S228" s="74"/>
      <c r="T228" s="75"/>
      <c r="U228" s="76">
        <f t="shared" si="239"/>
        <v>0</v>
      </c>
      <c r="V228" s="74"/>
      <c r="W228" s="83"/>
      <c r="X228" s="76">
        <f t="shared" si="240"/>
        <v>0</v>
      </c>
      <c r="Y228" s="74"/>
      <c r="Z228" s="75"/>
      <c r="AA228" s="76">
        <f t="shared" si="241"/>
        <v>0</v>
      </c>
      <c r="AB228" s="74"/>
      <c r="AC228" s="75"/>
      <c r="AD228" s="76">
        <f t="shared" si="242"/>
        <v>0</v>
      </c>
      <c r="AE228" s="74"/>
      <c r="AF228" s="75"/>
      <c r="AG228" s="61">
        <f t="shared" si="243"/>
        <v>0</v>
      </c>
      <c r="AH228" s="61"/>
      <c r="AI228" s="75"/>
      <c r="AJ228" s="76">
        <f t="shared" si="244"/>
        <v>0</v>
      </c>
      <c r="AK228" s="74"/>
      <c r="AL228" s="75"/>
      <c r="AM228" s="76">
        <f t="shared" si="245"/>
        <v>0</v>
      </c>
      <c r="AN228" s="74"/>
      <c r="AO228" s="75"/>
      <c r="AP228" s="76">
        <f t="shared" si="246"/>
        <v>0</v>
      </c>
      <c r="AQ228" s="74"/>
      <c r="AR228" s="75"/>
      <c r="AS228" s="76">
        <f t="shared" si="247"/>
        <v>0</v>
      </c>
      <c r="AT228" s="74"/>
      <c r="AU228" s="75"/>
      <c r="AV228" s="76">
        <f t="shared" si="248"/>
        <v>0</v>
      </c>
      <c r="AW228" s="74"/>
      <c r="AX228" s="75"/>
      <c r="AY228" s="61">
        <f t="shared" si="249"/>
        <v>0</v>
      </c>
    </row>
    <row r="229" spans="1:51" s="3" customFormat="1" ht="30" customHeight="1">
      <c r="A229" s="292" t="s">
        <v>424</v>
      </c>
      <c r="B229" s="293" t="s">
        <v>75</v>
      </c>
      <c r="C229" s="294"/>
      <c r="D229" s="295"/>
      <c r="E229" s="295"/>
      <c r="F229" s="297">
        <f>SUM(F230:F241)</f>
        <v>3150</v>
      </c>
      <c r="G229" s="298">
        <f t="shared" ref="G229" si="258">+F229*1.17</f>
        <v>3685.5</v>
      </c>
      <c r="H229" s="322"/>
      <c r="I229" s="323">
        <f t="shared" ref="I229" si="259">+P229+S229+V229+Y229+AB229+AE229</f>
        <v>0</v>
      </c>
      <c r="J229" s="323">
        <f t="shared" ref="J229" si="260">+AH229+AK229+AN229+AQ229+AT229+AW229</f>
        <v>0</v>
      </c>
      <c r="K229" s="324">
        <f t="shared" si="217"/>
        <v>0</v>
      </c>
      <c r="L229" s="91">
        <f t="shared" si="218"/>
        <v>0</v>
      </c>
      <c r="M229" s="267" t="e">
        <f t="shared" si="219"/>
        <v>#DIV/0!</v>
      </c>
      <c r="N229" s="268">
        <f t="shared" si="237"/>
        <v>0</v>
      </c>
      <c r="O229" s="269">
        <f t="shared" ref="O229" si="261">+F229-(R229+U229+X229+AA229+AD229+AG229+AJ229+AM229+AP229+AS229+AV229+AY229)</f>
        <v>3150</v>
      </c>
      <c r="P229" s="97"/>
      <c r="Q229" s="98"/>
      <c r="R229" s="99">
        <f t="shared" si="238"/>
        <v>0</v>
      </c>
      <c r="S229" s="100"/>
      <c r="T229" s="98"/>
      <c r="U229" s="99">
        <f t="shared" si="239"/>
        <v>0</v>
      </c>
      <c r="V229" s="100"/>
      <c r="W229" s="101"/>
      <c r="X229" s="99">
        <f t="shared" si="240"/>
        <v>0</v>
      </c>
      <c r="Y229" s="100"/>
      <c r="Z229" s="98"/>
      <c r="AA229" s="99">
        <f t="shared" si="241"/>
        <v>0</v>
      </c>
      <c r="AB229" s="100"/>
      <c r="AC229" s="98"/>
      <c r="AD229" s="99">
        <f t="shared" si="242"/>
        <v>0</v>
      </c>
      <c r="AE229" s="100"/>
      <c r="AF229" s="98"/>
      <c r="AG229" s="93">
        <f t="shared" si="243"/>
        <v>0</v>
      </c>
      <c r="AH229" s="93"/>
      <c r="AI229" s="98"/>
      <c r="AJ229" s="99">
        <f t="shared" si="244"/>
        <v>0</v>
      </c>
      <c r="AK229" s="100"/>
      <c r="AL229" s="98"/>
      <c r="AM229" s="99">
        <f t="shared" si="245"/>
        <v>0</v>
      </c>
      <c r="AN229" s="100"/>
      <c r="AO229" s="98"/>
      <c r="AP229" s="99">
        <f t="shared" si="246"/>
        <v>0</v>
      </c>
      <c r="AQ229" s="100"/>
      <c r="AR229" s="98"/>
      <c r="AS229" s="99">
        <f t="shared" si="247"/>
        <v>0</v>
      </c>
      <c r="AT229" s="100"/>
      <c r="AU229" s="98"/>
      <c r="AV229" s="99">
        <f t="shared" si="248"/>
        <v>0</v>
      </c>
      <c r="AW229" s="100"/>
      <c r="AX229" s="98"/>
      <c r="AY229" s="93">
        <f t="shared" si="249"/>
        <v>0</v>
      </c>
    </row>
    <row r="230" spans="1:51" ht="30" customHeight="1">
      <c r="A230" s="199" t="s">
        <v>437</v>
      </c>
      <c r="B230" s="235" t="s">
        <v>52</v>
      </c>
      <c r="C230" s="19" t="s">
        <v>17</v>
      </c>
      <c r="D230" s="106">
        <v>525</v>
      </c>
      <c r="E230" s="139">
        <v>0.5</v>
      </c>
      <c r="F230" s="107">
        <f t="shared" ref="F230:F233" si="262">D230*E230</f>
        <v>262.5</v>
      </c>
      <c r="G230" s="108">
        <f t="shared" ref="G230:G233" si="263">F230*1.17</f>
        <v>307.125</v>
      </c>
      <c r="H230" s="325"/>
      <c r="I230" s="255">
        <f t="shared" si="215"/>
        <v>0</v>
      </c>
      <c r="J230" s="255">
        <f t="shared" si="216"/>
        <v>0</v>
      </c>
      <c r="K230" s="326">
        <f t="shared" si="217"/>
        <v>0</v>
      </c>
      <c r="L230" s="197">
        <f t="shared" si="218"/>
        <v>525</v>
      </c>
      <c r="M230" s="113">
        <f t="shared" si="219"/>
        <v>1</v>
      </c>
      <c r="N230" s="114">
        <f t="shared" si="237"/>
        <v>0</v>
      </c>
      <c r="O230" s="198">
        <f t="shared" si="220"/>
        <v>262.5</v>
      </c>
      <c r="P230" s="82"/>
      <c r="Q230" s="75"/>
      <c r="R230" s="76">
        <f t="shared" si="238"/>
        <v>0</v>
      </c>
      <c r="S230" s="74"/>
      <c r="T230" s="75"/>
      <c r="U230" s="76">
        <f t="shared" si="239"/>
        <v>0</v>
      </c>
      <c r="V230" s="74"/>
      <c r="W230" s="83"/>
      <c r="X230" s="76">
        <f t="shared" si="240"/>
        <v>0</v>
      </c>
      <c r="Y230" s="74"/>
      <c r="Z230" s="75"/>
      <c r="AA230" s="76">
        <f t="shared" si="241"/>
        <v>0</v>
      </c>
      <c r="AB230" s="74"/>
      <c r="AC230" s="75"/>
      <c r="AD230" s="76">
        <f t="shared" si="242"/>
        <v>0</v>
      </c>
      <c r="AE230" s="74"/>
      <c r="AF230" s="75"/>
      <c r="AG230" s="61">
        <f t="shared" si="243"/>
        <v>0</v>
      </c>
      <c r="AH230" s="61"/>
      <c r="AI230" s="75"/>
      <c r="AJ230" s="76">
        <f t="shared" si="244"/>
        <v>0</v>
      </c>
      <c r="AK230" s="74"/>
      <c r="AL230" s="75"/>
      <c r="AM230" s="76">
        <f t="shared" si="245"/>
        <v>0</v>
      </c>
      <c r="AN230" s="74"/>
      <c r="AO230" s="75"/>
      <c r="AP230" s="76">
        <f t="shared" si="246"/>
        <v>0</v>
      </c>
      <c r="AQ230" s="74"/>
      <c r="AR230" s="75"/>
      <c r="AS230" s="76">
        <f t="shared" si="247"/>
        <v>0</v>
      </c>
      <c r="AT230" s="74"/>
      <c r="AU230" s="75"/>
      <c r="AV230" s="76">
        <f t="shared" si="248"/>
        <v>0</v>
      </c>
      <c r="AW230" s="74"/>
      <c r="AX230" s="75"/>
      <c r="AY230" s="61">
        <f t="shared" si="249"/>
        <v>0</v>
      </c>
    </row>
    <row r="231" spans="1:51" ht="30" customHeight="1">
      <c r="A231" s="199" t="s">
        <v>438</v>
      </c>
      <c r="B231" s="235" t="s">
        <v>53</v>
      </c>
      <c r="C231" s="19" t="s">
        <v>17</v>
      </c>
      <c r="D231" s="106">
        <v>525</v>
      </c>
      <c r="E231" s="139">
        <v>0.5</v>
      </c>
      <c r="F231" s="107">
        <f t="shared" si="262"/>
        <v>262.5</v>
      </c>
      <c r="G231" s="108">
        <f t="shared" si="263"/>
        <v>307.125</v>
      </c>
      <c r="H231" s="325"/>
      <c r="I231" s="255">
        <f t="shared" si="215"/>
        <v>0</v>
      </c>
      <c r="J231" s="255">
        <f t="shared" si="216"/>
        <v>0</v>
      </c>
      <c r="K231" s="326">
        <f t="shared" si="217"/>
        <v>0</v>
      </c>
      <c r="L231" s="197">
        <f t="shared" si="218"/>
        <v>525</v>
      </c>
      <c r="M231" s="113">
        <f t="shared" si="219"/>
        <v>1</v>
      </c>
      <c r="N231" s="114">
        <f t="shared" si="237"/>
        <v>0</v>
      </c>
      <c r="O231" s="198">
        <f t="shared" si="220"/>
        <v>262.5</v>
      </c>
      <c r="P231" s="82"/>
      <c r="Q231" s="75"/>
      <c r="R231" s="76">
        <f t="shared" si="238"/>
        <v>0</v>
      </c>
      <c r="S231" s="74"/>
      <c r="T231" s="75"/>
      <c r="U231" s="76">
        <f t="shared" si="239"/>
        <v>0</v>
      </c>
      <c r="V231" s="74"/>
      <c r="W231" s="83"/>
      <c r="X231" s="76">
        <f t="shared" si="240"/>
        <v>0</v>
      </c>
      <c r="Y231" s="74"/>
      <c r="Z231" s="75"/>
      <c r="AA231" s="76">
        <f t="shared" si="241"/>
        <v>0</v>
      </c>
      <c r="AB231" s="74"/>
      <c r="AC231" s="75"/>
      <c r="AD231" s="76">
        <f t="shared" si="242"/>
        <v>0</v>
      </c>
      <c r="AE231" s="74"/>
      <c r="AF231" s="75"/>
      <c r="AG231" s="61">
        <f t="shared" si="243"/>
        <v>0</v>
      </c>
      <c r="AH231" s="61"/>
      <c r="AI231" s="75"/>
      <c r="AJ231" s="76">
        <f t="shared" si="244"/>
        <v>0</v>
      </c>
      <c r="AK231" s="74"/>
      <c r="AL231" s="75"/>
      <c r="AM231" s="76">
        <f t="shared" si="245"/>
        <v>0</v>
      </c>
      <c r="AN231" s="74"/>
      <c r="AO231" s="75"/>
      <c r="AP231" s="76">
        <f t="shared" si="246"/>
        <v>0</v>
      </c>
      <c r="AQ231" s="74"/>
      <c r="AR231" s="75"/>
      <c r="AS231" s="76">
        <f t="shared" si="247"/>
        <v>0</v>
      </c>
      <c r="AT231" s="74"/>
      <c r="AU231" s="75"/>
      <c r="AV231" s="76">
        <f t="shared" si="248"/>
        <v>0</v>
      </c>
      <c r="AW231" s="74"/>
      <c r="AX231" s="75"/>
      <c r="AY231" s="61">
        <f t="shared" si="249"/>
        <v>0</v>
      </c>
    </row>
    <row r="232" spans="1:51" ht="30" customHeight="1">
      <c r="A232" s="199" t="s">
        <v>439</v>
      </c>
      <c r="B232" s="235" t="s">
        <v>54</v>
      </c>
      <c r="C232" s="19" t="s">
        <v>17</v>
      </c>
      <c r="D232" s="106">
        <v>525</v>
      </c>
      <c r="E232" s="139">
        <v>0.5</v>
      </c>
      <c r="F232" s="107">
        <f t="shared" si="262"/>
        <v>262.5</v>
      </c>
      <c r="G232" s="108">
        <f t="shared" si="263"/>
        <v>307.125</v>
      </c>
      <c r="H232" s="325"/>
      <c r="I232" s="255">
        <f t="shared" si="215"/>
        <v>0</v>
      </c>
      <c r="J232" s="255">
        <f t="shared" si="216"/>
        <v>0</v>
      </c>
      <c r="K232" s="326">
        <f t="shared" si="217"/>
        <v>0</v>
      </c>
      <c r="L232" s="197">
        <f t="shared" si="218"/>
        <v>525</v>
      </c>
      <c r="M232" s="113">
        <f t="shared" si="219"/>
        <v>1</v>
      </c>
      <c r="N232" s="114">
        <f t="shared" si="237"/>
        <v>0</v>
      </c>
      <c r="O232" s="198">
        <f t="shared" si="220"/>
        <v>262.5</v>
      </c>
      <c r="P232" s="82"/>
      <c r="Q232" s="75"/>
      <c r="R232" s="76">
        <f t="shared" si="238"/>
        <v>0</v>
      </c>
      <c r="S232" s="74"/>
      <c r="T232" s="75"/>
      <c r="U232" s="76">
        <f t="shared" si="239"/>
        <v>0</v>
      </c>
      <c r="V232" s="74"/>
      <c r="W232" s="83"/>
      <c r="X232" s="76">
        <f t="shared" si="240"/>
        <v>0</v>
      </c>
      <c r="Y232" s="74"/>
      <c r="Z232" s="75"/>
      <c r="AA232" s="76">
        <f t="shared" si="241"/>
        <v>0</v>
      </c>
      <c r="AB232" s="74"/>
      <c r="AC232" s="75"/>
      <c r="AD232" s="76">
        <f t="shared" si="242"/>
        <v>0</v>
      </c>
      <c r="AE232" s="74"/>
      <c r="AF232" s="75"/>
      <c r="AG232" s="61">
        <f t="shared" si="243"/>
        <v>0</v>
      </c>
      <c r="AH232" s="61"/>
      <c r="AI232" s="75"/>
      <c r="AJ232" s="76">
        <f t="shared" si="244"/>
        <v>0</v>
      </c>
      <c r="AK232" s="74"/>
      <c r="AL232" s="75"/>
      <c r="AM232" s="76">
        <f t="shared" si="245"/>
        <v>0</v>
      </c>
      <c r="AN232" s="74"/>
      <c r="AO232" s="75"/>
      <c r="AP232" s="76">
        <f t="shared" si="246"/>
        <v>0</v>
      </c>
      <c r="AQ232" s="74"/>
      <c r="AR232" s="75"/>
      <c r="AS232" s="76">
        <f t="shared" si="247"/>
        <v>0</v>
      </c>
      <c r="AT232" s="74"/>
      <c r="AU232" s="75"/>
      <c r="AV232" s="76">
        <f t="shared" si="248"/>
        <v>0</v>
      </c>
      <c r="AW232" s="74"/>
      <c r="AX232" s="75"/>
      <c r="AY232" s="61">
        <f t="shared" si="249"/>
        <v>0</v>
      </c>
    </row>
    <row r="233" spans="1:51" ht="30" customHeight="1">
      <c r="A233" s="199" t="s">
        <v>440</v>
      </c>
      <c r="B233" s="235" t="s">
        <v>55</v>
      </c>
      <c r="C233" s="19" t="s">
        <v>17</v>
      </c>
      <c r="D233" s="106">
        <v>525</v>
      </c>
      <c r="E233" s="139">
        <v>0.5</v>
      </c>
      <c r="F233" s="107">
        <f t="shared" si="262"/>
        <v>262.5</v>
      </c>
      <c r="G233" s="108">
        <f t="shared" si="263"/>
        <v>307.125</v>
      </c>
      <c r="H233" s="325"/>
      <c r="I233" s="255">
        <f t="shared" si="215"/>
        <v>0</v>
      </c>
      <c r="J233" s="255">
        <f t="shared" si="216"/>
        <v>0</v>
      </c>
      <c r="K233" s="326">
        <f t="shared" si="217"/>
        <v>0</v>
      </c>
      <c r="L233" s="197">
        <f t="shared" si="218"/>
        <v>525</v>
      </c>
      <c r="M233" s="113">
        <f t="shared" si="219"/>
        <v>1</v>
      </c>
      <c r="N233" s="114">
        <f t="shared" si="237"/>
        <v>0</v>
      </c>
      <c r="O233" s="198">
        <f t="shared" si="220"/>
        <v>262.5</v>
      </c>
      <c r="P233" s="82"/>
      <c r="Q233" s="75"/>
      <c r="R233" s="76">
        <f t="shared" si="238"/>
        <v>0</v>
      </c>
      <c r="S233" s="74"/>
      <c r="T233" s="75"/>
      <c r="U233" s="76">
        <f t="shared" si="239"/>
        <v>0</v>
      </c>
      <c r="V233" s="74"/>
      <c r="W233" s="83"/>
      <c r="X233" s="76">
        <f t="shared" si="240"/>
        <v>0</v>
      </c>
      <c r="Y233" s="74"/>
      <c r="Z233" s="75"/>
      <c r="AA233" s="76">
        <f t="shared" si="241"/>
        <v>0</v>
      </c>
      <c r="AB233" s="74"/>
      <c r="AC233" s="75"/>
      <c r="AD233" s="76">
        <f t="shared" si="242"/>
        <v>0</v>
      </c>
      <c r="AE233" s="74"/>
      <c r="AF233" s="75"/>
      <c r="AG233" s="61">
        <f t="shared" si="243"/>
        <v>0</v>
      </c>
      <c r="AH233" s="61"/>
      <c r="AI233" s="75"/>
      <c r="AJ233" s="76">
        <f t="shared" si="244"/>
        <v>0</v>
      </c>
      <c r="AK233" s="74"/>
      <c r="AL233" s="75"/>
      <c r="AM233" s="76">
        <f t="shared" si="245"/>
        <v>0</v>
      </c>
      <c r="AN233" s="74"/>
      <c r="AO233" s="75"/>
      <c r="AP233" s="76">
        <f t="shared" si="246"/>
        <v>0</v>
      </c>
      <c r="AQ233" s="74"/>
      <c r="AR233" s="75"/>
      <c r="AS233" s="76">
        <f t="shared" si="247"/>
        <v>0</v>
      </c>
      <c r="AT233" s="74"/>
      <c r="AU233" s="75"/>
      <c r="AV233" s="76">
        <f t="shared" si="248"/>
        <v>0</v>
      </c>
      <c r="AW233" s="74"/>
      <c r="AX233" s="75"/>
      <c r="AY233" s="61">
        <f t="shared" si="249"/>
        <v>0</v>
      </c>
    </row>
    <row r="234" spans="1:51" ht="30" customHeight="1">
      <c r="A234" s="199" t="s">
        <v>441</v>
      </c>
      <c r="B234" s="235" t="s">
        <v>56</v>
      </c>
      <c r="C234" s="19" t="s">
        <v>17</v>
      </c>
      <c r="D234" s="106">
        <v>525</v>
      </c>
      <c r="E234" s="139">
        <v>0.5</v>
      </c>
      <c r="F234" s="107">
        <f>D234*E234</f>
        <v>262.5</v>
      </c>
      <c r="G234" s="108">
        <f>F234*1.17</f>
        <v>307.125</v>
      </c>
      <c r="H234" s="325"/>
      <c r="I234" s="255">
        <f t="shared" si="215"/>
        <v>0</v>
      </c>
      <c r="J234" s="255">
        <f t="shared" si="216"/>
        <v>0</v>
      </c>
      <c r="K234" s="326">
        <f t="shared" si="217"/>
        <v>0</v>
      </c>
      <c r="L234" s="197">
        <f t="shared" si="218"/>
        <v>525</v>
      </c>
      <c r="M234" s="113">
        <f t="shared" si="219"/>
        <v>1</v>
      </c>
      <c r="N234" s="114">
        <f t="shared" si="237"/>
        <v>0</v>
      </c>
      <c r="O234" s="198">
        <f t="shared" si="220"/>
        <v>262.5</v>
      </c>
      <c r="P234" s="82"/>
      <c r="Q234" s="75"/>
      <c r="R234" s="76">
        <f t="shared" si="238"/>
        <v>0</v>
      </c>
      <c r="S234" s="74"/>
      <c r="T234" s="75"/>
      <c r="U234" s="76">
        <f t="shared" si="239"/>
        <v>0</v>
      </c>
      <c r="V234" s="74"/>
      <c r="W234" s="83"/>
      <c r="X234" s="76">
        <f t="shared" si="240"/>
        <v>0</v>
      </c>
      <c r="Y234" s="74"/>
      <c r="Z234" s="75"/>
      <c r="AA234" s="76">
        <f t="shared" si="241"/>
        <v>0</v>
      </c>
      <c r="AB234" s="74"/>
      <c r="AC234" s="75"/>
      <c r="AD234" s="76">
        <f t="shared" si="242"/>
        <v>0</v>
      </c>
      <c r="AE234" s="74"/>
      <c r="AF234" s="75"/>
      <c r="AG234" s="61">
        <f t="shared" si="243"/>
        <v>0</v>
      </c>
      <c r="AH234" s="61"/>
      <c r="AI234" s="75"/>
      <c r="AJ234" s="76">
        <f t="shared" si="244"/>
        <v>0</v>
      </c>
      <c r="AK234" s="74"/>
      <c r="AL234" s="75"/>
      <c r="AM234" s="76">
        <f t="shared" si="245"/>
        <v>0</v>
      </c>
      <c r="AN234" s="74"/>
      <c r="AO234" s="75"/>
      <c r="AP234" s="76">
        <f t="shared" si="246"/>
        <v>0</v>
      </c>
      <c r="AQ234" s="74"/>
      <c r="AR234" s="75"/>
      <c r="AS234" s="76">
        <f t="shared" si="247"/>
        <v>0</v>
      </c>
      <c r="AT234" s="74"/>
      <c r="AU234" s="75"/>
      <c r="AV234" s="76">
        <f t="shared" si="248"/>
        <v>0</v>
      </c>
      <c r="AW234" s="74"/>
      <c r="AX234" s="75"/>
      <c r="AY234" s="61">
        <f t="shared" si="249"/>
        <v>0</v>
      </c>
    </row>
    <row r="235" spans="1:51" ht="30" customHeight="1">
      <c r="A235" s="199" t="s">
        <v>442</v>
      </c>
      <c r="B235" s="235" t="s">
        <v>57</v>
      </c>
      <c r="C235" s="19" t="s">
        <v>17</v>
      </c>
      <c r="D235" s="106">
        <v>525</v>
      </c>
      <c r="E235" s="139">
        <v>0.5</v>
      </c>
      <c r="F235" s="107">
        <f t="shared" ref="F235:F241" si="264">D235*E235</f>
        <v>262.5</v>
      </c>
      <c r="G235" s="108">
        <f>F235*1.17</f>
        <v>307.125</v>
      </c>
      <c r="H235" s="325"/>
      <c r="I235" s="255">
        <f t="shared" si="215"/>
        <v>0</v>
      </c>
      <c r="J235" s="255">
        <f t="shared" si="216"/>
        <v>0</v>
      </c>
      <c r="K235" s="326">
        <f t="shared" si="217"/>
        <v>0</v>
      </c>
      <c r="L235" s="197">
        <f t="shared" si="218"/>
        <v>525</v>
      </c>
      <c r="M235" s="113">
        <f t="shared" si="219"/>
        <v>1</v>
      </c>
      <c r="N235" s="114">
        <f t="shared" si="237"/>
        <v>0</v>
      </c>
      <c r="O235" s="198">
        <f t="shared" si="220"/>
        <v>262.5</v>
      </c>
      <c r="P235" s="82"/>
      <c r="Q235" s="75"/>
      <c r="R235" s="76">
        <f t="shared" si="238"/>
        <v>0</v>
      </c>
      <c r="S235" s="74"/>
      <c r="T235" s="75"/>
      <c r="U235" s="76">
        <f t="shared" si="239"/>
        <v>0</v>
      </c>
      <c r="V235" s="74"/>
      <c r="W235" s="83"/>
      <c r="X235" s="76">
        <f t="shared" si="240"/>
        <v>0</v>
      </c>
      <c r="Y235" s="74"/>
      <c r="Z235" s="75"/>
      <c r="AA235" s="76">
        <f t="shared" si="241"/>
        <v>0</v>
      </c>
      <c r="AB235" s="74"/>
      <c r="AC235" s="75"/>
      <c r="AD235" s="76">
        <f t="shared" si="242"/>
        <v>0</v>
      </c>
      <c r="AE235" s="74"/>
      <c r="AF235" s="75"/>
      <c r="AG235" s="61">
        <f t="shared" si="243"/>
        <v>0</v>
      </c>
      <c r="AH235" s="61"/>
      <c r="AI235" s="75"/>
      <c r="AJ235" s="76">
        <f t="shared" si="244"/>
        <v>0</v>
      </c>
      <c r="AK235" s="74"/>
      <c r="AL235" s="75"/>
      <c r="AM235" s="76">
        <f t="shared" si="245"/>
        <v>0</v>
      </c>
      <c r="AN235" s="74"/>
      <c r="AO235" s="75"/>
      <c r="AP235" s="76">
        <f t="shared" si="246"/>
        <v>0</v>
      </c>
      <c r="AQ235" s="74"/>
      <c r="AR235" s="75"/>
      <c r="AS235" s="76">
        <f t="shared" si="247"/>
        <v>0</v>
      </c>
      <c r="AT235" s="74"/>
      <c r="AU235" s="75"/>
      <c r="AV235" s="76">
        <f t="shared" si="248"/>
        <v>0</v>
      </c>
      <c r="AW235" s="74"/>
      <c r="AX235" s="75"/>
      <c r="AY235" s="61">
        <f t="shared" si="249"/>
        <v>0</v>
      </c>
    </row>
    <row r="236" spans="1:51" ht="30" customHeight="1">
      <c r="A236" s="199" t="s">
        <v>443</v>
      </c>
      <c r="B236" s="235" t="s">
        <v>58</v>
      </c>
      <c r="C236" s="19" t="s">
        <v>17</v>
      </c>
      <c r="D236" s="106">
        <v>525</v>
      </c>
      <c r="E236" s="139">
        <v>0.5</v>
      </c>
      <c r="F236" s="107">
        <f t="shared" si="264"/>
        <v>262.5</v>
      </c>
      <c r="G236" s="108">
        <f t="shared" ref="G236:G241" si="265">F236*1.17</f>
        <v>307.125</v>
      </c>
      <c r="H236" s="325"/>
      <c r="I236" s="255">
        <f t="shared" si="215"/>
        <v>0</v>
      </c>
      <c r="J236" s="255">
        <f t="shared" si="216"/>
        <v>0</v>
      </c>
      <c r="K236" s="326">
        <f t="shared" si="217"/>
        <v>0</v>
      </c>
      <c r="L236" s="197">
        <f t="shared" si="218"/>
        <v>525</v>
      </c>
      <c r="M236" s="113">
        <f t="shared" si="219"/>
        <v>1</v>
      </c>
      <c r="N236" s="114">
        <f t="shared" si="237"/>
        <v>0</v>
      </c>
      <c r="O236" s="198">
        <f t="shared" si="220"/>
        <v>262.5</v>
      </c>
      <c r="P236" s="82"/>
      <c r="Q236" s="75"/>
      <c r="R236" s="76">
        <f t="shared" si="238"/>
        <v>0</v>
      </c>
      <c r="S236" s="74"/>
      <c r="T236" s="75"/>
      <c r="U236" s="76">
        <f t="shared" si="239"/>
        <v>0</v>
      </c>
      <c r="V236" s="74"/>
      <c r="W236" s="83"/>
      <c r="X236" s="76">
        <f t="shared" si="240"/>
        <v>0</v>
      </c>
      <c r="Y236" s="74"/>
      <c r="Z236" s="75"/>
      <c r="AA236" s="76">
        <f t="shared" si="241"/>
        <v>0</v>
      </c>
      <c r="AB236" s="74"/>
      <c r="AC236" s="75"/>
      <c r="AD236" s="76">
        <f t="shared" si="242"/>
        <v>0</v>
      </c>
      <c r="AE236" s="74"/>
      <c r="AF236" s="75"/>
      <c r="AG236" s="61">
        <f t="shared" si="243"/>
        <v>0</v>
      </c>
      <c r="AH236" s="61"/>
      <c r="AI236" s="75"/>
      <c r="AJ236" s="76">
        <f t="shared" si="244"/>
        <v>0</v>
      </c>
      <c r="AK236" s="74"/>
      <c r="AL236" s="75"/>
      <c r="AM236" s="76">
        <f t="shared" si="245"/>
        <v>0</v>
      </c>
      <c r="AN236" s="74"/>
      <c r="AO236" s="75"/>
      <c r="AP236" s="76">
        <f t="shared" si="246"/>
        <v>0</v>
      </c>
      <c r="AQ236" s="74"/>
      <c r="AR236" s="75"/>
      <c r="AS236" s="76">
        <f t="shared" si="247"/>
        <v>0</v>
      </c>
      <c r="AT236" s="74"/>
      <c r="AU236" s="75"/>
      <c r="AV236" s="76">
        <f t="shared" si="248"/>
        <v>0</v>
      </c>
      <c r="AW236" s="74"/>
      <c r="AX236" s="75"/>
      <c r="AY236" s="61">
        <f t="shared" si="249"/>
        <v>0</v>
      </c>
    </row>
    <row r="237" spans="1:51" ht="30" customHeight="1">
      <c r="A237" s="199" t="s">
        <v>444</v>
      </c>
      <c r="B237" s="235" t="s">
        <v>59</v>
      </c>
      <c r="C237" s="19" t="s">
        <v>17</v>
      </c>
      <c r="D237" s="106">
        <v>525</v>
      </c>
      <c r="E237" s="139">
        <v>0.5</v>
      </c>
      <c r="F237" s="107">
        <f t="shared" si="264"/>
        <v>262.5</v>
      </c>
      <c r="G237" s="108">
        <f t="shared" si="265"/>
        <v>307.125</v>
      </c>
      <c r="H237" s="325"/>
      <c r="I237" s="255">
        <f t="shared" si="215"/>
        <v>0</v>
      </c>
      <c r="J237" s="255">
        <f t="shared" si="216"/>
        <v>0</v>
      </c>
      <c r="K237" s="326">
        <f t="shared" si="217"/>
        <v>0</v>
      </c>
      <c r="L237" s="197">
        <f t="shared" si="218"/>
        <v>525</v>
      </c>
      <c r="M237" s="113">
        <f t="shared" si="219"/>
        <v>1</v>
      </c>
      <c r="N237" s="114">
        <f t="shared" si="237"/>
        <v>0</v>
      </c>
      <c r="O237" s="198">
        <f t="shared" si="220"/>
        <v>262.5</v>
      </c>
      <c r="P237" s="82"/>
      <c r="Q237" s="75"/>
      <c r="R237" s="76">
        <f t="shared" si="238"/>
        <v>0</v>
      </c>
      <c r="S237" s="74"/>
      <c r="T237" s="75"/>
      <c r="U237" s="76">
        <f t="shared" si="239"/>
        <v>0</v>
      </c>
      <c r="V237" s="74"/>
      <c r="W237" s="83"/>
      <c r="X237" s="76">
        <f t="shared" si="240"/>
        <v>0</v>
      </c>
      <c r="Y237" s="74"/>
      <c r="Z237" s="75"/>
      <c r="AA237" s="76">
        <f t="shared" si="241"/>
        <v>0</v>
      </c>
      <c r="AB237" s="74"/>
      <c r="AC237" s="75"/>
      <c r="AD237" s="76">
        <f t="shared" si="242"/>
        <v>0</v>
      </c>
      <c r="AE237" s="74"/>
      <c r="AF237" s="75"/>
      <c r="AG237" s="61">
        <f t="shared" si="243"/>
        <v>0</v>
      </c>
      <c r="AH237" s="61"/>
      <c r="AI237" s="75"/>
      <c r="AJ237" s="76">
        <f t="shared" si="244"/>
        <v>0</v>
      </c>
      <c r="AK237" s="74"/>
      <c r="AL237" s="75"/>
      <c r="AM237" s="76">
        <f t="shared" si="245"/>
        <v>0</v>
      </c>
      <c r="AN237" s="74"/>
      <c r="AO237" s="75"/>
      <c r="AP237" s="76">
        <f t="shared" si="246"/>
        <v>0</v>
      </c>
      <c r="AQ237" s="74"/>
      <c r="AR237" s="75"/>
      <c r="AS237" s="76">
        <f t="shared" si="247"/>
        <v>0</v>
      </c>
      <c r="AT237" s="74"/>
      <c r="AU237" s="75"/>
      <c r="AV237" s="76">
        <f t="shared" si="248"/>
        <v>0</v>
      </c>
      <c r="AW237" s="74"/>
      <c r="AX237" s="75"/>
      <c r="AY237" s="61">
        <f t="shared" si="249"/>
        <v>0</v>
      </c>
    </row>
    <row r="238" spans="1:51" ht="30" customHeight="1">
      <c r="A238" s="199" t="s">
        <v>445</v>
      </c>
      <c r="B238" s="235" t="s">
        <v>60</v>
      </c>
      <c r="C238" s="19" t="s">
        <v>17</v>
      </c>
      <c r="D238" s="106">
        <v>525</v>
      </c>
      <c r="E238" s="139">
        <v>0.5</v>
      </c>
      <c r="F238" s="107">
        <f t="shared" si="264"/>
        <v>262.5</v>
      </c>
      <c r="G238" s="108">
        <f t="shared" si="265"/>
        <v>307.125</v>
      </c>
      <c r="H238" s="325"/>
      <c r="I238" s="255">
        <f t="shared" si="215"/>
        <v>0</v>
      </c>
      <c r="J238" s="255">
        <f t="shared" si="216"/>
        <v>0</v>
      </c>
      <c r="K238" s="326">
        <f t="shared" si="217"/>
        <v>0</v>
      </c>
      <c r="L238" s="197">
        <f t="shared" si="218"/>
        <v>525</v>
      </c>
      <c r="M238" s="113">
        <f t="shared" si="219"/>
        <v>1</v>
      </c>
      <c r="N238" s="114">
        <f t="shared" si="237"/>
        <v>0</v>
      </c>
      <c r="O238" s="198">
        <f t="shared" si="220"/>
        <v>262.5</v>
      </c>
      <c r="P238" s="82"/>
      <c r="Q238" s="75"/>
      <c r="R238" s="76">
        <f t="shared" si="238"/>
        <v>0</v>
      </c>
      <c r="S238" s="74"/>
      <c r="T238" s="75"/>
      <c r="U238" s="76">
        <f t="shared" si="239"/>
        <v>0</v>
      </c>
      <c r="V238" s="74"/>
      <c r="W238" s="83"/>
      <c r="X238" s="76">
        <f t="shared" si="240"/>
        <v>0</v>
      </c>
      <c r="Y238" s="74"/>
      <c r="Z238" s="75"/>
      <c r="AA238" s="76">
        <f t="shared" si="241"/>
        <v>0</v>
      </c>
      <c r="AB238" s="74"/>
      <c r="AC238" s="75"/>
      <c r="AD238" s="76">
        <f t="shared" si="242"/>
        <v>0</v>
      </c>
      <c r="AE238" s="74"/>
      <c r="AF238" s="75"/>
      <c r="AG238" s="61">
        <f t="shared" si="243"/>
        <v>0</v>
      </c>
      <c r="AH238" s="61"/>
      <c r="AI238" s="75"/>
      <c r="AJ238" s="76">
        <f t="shared" si="244"/>
        <v>0</v>
      </c>
      <c r="AK238" s="74"/>
      <c r="AL238" s="75"/>
      <c r="AM238" s="76">
        <f t="shared" si="245"/>
        <v>0</v>
      </c>
      <c r="AN238" s="74"/>
      <c r="AO238" s="75"/>
      <c r="AP238" s="76">
        <f t="shared" si="246"/>
        <v>0</v>
      </c>
      <c r="AQ238" s="74"/>
      <c r="AR238" s="75"/>
      <c r="AS238" s="76">
        <f t="shared" si="247"/>
        <v>0</v>
      </c>
      <c r="AT238" s="74"/>
      <c r="AU238" s="75"/>
      <c r="AV238" s="76">
        <f t="shared" si="248"/>
        <v>0</v>
      </c>
      <c r="AW238" s="74"/>
      <c r="AX238" s="75"/>
      <c r="AY238" s="61">
        <f t="shared" si="249"/>
        <v>0</v>
      </c>
    </row>
    <row r="239" spans="1:51" ht="30" customHeight="1">
      <c r="A239" s="199" t="s">
        <v>446</v>
      </c>
      <c r="B239" s="235" t="s">
        <v>61</v>
      </c>
      <c r="C239" s="19" t="s">
        <v>17</v>
      </c>
      <c r="D239" s="106">
        <v>525</v>
      </c>
      <c r="E239" s="139">
        <v>0.5</v>
      </c>
      <c r="F239" s="107">
        <f t="shared" si="264"/>
        <v>262.5</v>
      </c>
      <c r="G239" s="108">
        <f t="shared" si="265"/>
        <v>307.125</v>
      </c>
      <c r="H239" s="325"/>
      <c r="I239" s="255">
        <f t="shared" si="215"/>
        <v>0</v>
      </c>
      <c r="J239" s="255">
        <f t="shared" si="216"/>
        <v>0</v>
      </c>
      <c r="K239" s="326">
        <f t="shared" si="217"/>
        <v>0</v>
      </c>
      <c r="L239" s="197">
        <f t="shared" si="218"/>
        <v>525</v>
      </c>
      <c r="M239" s="113">
        <f t="shared" si="219"/>
        <v>1</v>
      </c>
      <c r="N239" s="114">
        <f t="shared" si="237"/>
        <v>0</v>
      </c>
      <c r="O239" s="198">
        <f t="shared" si="220"/>
        <v>262.5</v>
      </c>
      <c r="P239" s="82"/>
      <c r="Q239" s="75"/>
      <c r="R239" s="76">
        <f t="shared" si="238"/>
        <v>0</v>
      </c>
      <c r="S239" s="74"/>
      <c r="T239" s="75"/>
      <c r="U239" s="76">
        <f t="shared" si="239"/>
        <v>0</v>
      </c>
      <c r="V239" s="74"/>
      <c r="W239" s="83"/>
      <c r="X239" s="76">
        <f t="shared" si="240"/>
        <v>0</v>
      </c>
      <c r="Y239" s="74"/>
      <c r="Z239" s="75"/>
      <c r="AA239" s="76">
        <f t="shared" si="241"/>
        <v>0</v>
      </c>
      <c r="AB239" s="74"/>
      <c r="AC239" s="75"/>
      <c r="AD239" s="76">
        <f t="shared" si="242"/>
        <v>0</v>
      </c>
      <c r="AE239" s="74"/>
      <c r="AF239" s="75"/>
      <c r="AG239" s="61">
        <f t="shared" si="243"/>
        <v>0</v>
      </c>
      <c r="AH239" s="61"/>
      <c r="AI239" s="75"/>
      <c r="AJ239" s="76">
        <f t="shared" si="244"/>
        <v>0</v>
      </c>
      <c r="AK239" s="74"/>
      <c r="AL239" s="75"/>
      <c r="AM239" s="76">
        <f t="shared" si="245"/>
        <v>0</v>
      </c>
      <c r="AN239" s="74"/>
      <c r="AO239" s="75"/>
      <c r="AP239" s="76">
        <f t="shared" si="246"/>
        <v>0</v>
      </c>
      <c r="AQ239" s="74"/>
      <c r="AR239" s="75"/>
      <c r="AS239" s="76">
        <f t="shared" si="247"/>
        <v>0</v>
      </c>
      <c r="AT239" s="74"/>
      <c r="AU239" s="75"/>
      <c r="AV239" s="76">
        <f t="shared" si="248"/>
        <v>0</v>
      </c>
      <c r="AW239" s="74"/>
      <c r="AX239" s="75"/>
      <c r="AY239" s="61">
        <f t="shared" si="249"/>
        <v>0</v>
      </c>
    </row>
    <row r="240" spans="1:51" ht="30" customHeight="1">
      <c r="A240" s="199" t="s">
        <v>447</v>
      </c>
      <c r="B240" s="235" t="s">
        <v>62</v>
      </c>
      <c r="C240" s="19" t="s">
        <v>17</v>
      </c>
      <c r="D240" s="106">
        <v>525</v>
      </c>
      <c r="E240" s="139">
        <v>0.5</v>
      </c>
      <c r="F240" s="107">
        <f t="shared" si="264"/>
        <v>262.5</v>
      </c>
      <c r="G240" s="108">
        <f t="shared" si="265"/>
        <v>307.125</v>
      </c>
      <c r="H240" s="325"/>
      <c r="I240" s="255">
        <f t="shared" si="215"/>
        <v>0</v>
      </c>
      <c r="J240" s="255">
        <f t="shared" si="216"/>
        <v>0</v>
      </c>
      <c r="K240" s="326">
        <f t="shared" si="217"/>
        <v>0</v>
      </c>
      <c r="L240" s="197">
        <f t="shared" si="218"/>
        <v>525</v>
      </c>
      <c r="M240" s="113">
        <f t="shared" si="219"/>
        <v>1</v>
      </c>
      <c r="N240" s="114">
        <f t="shared" si="237"/>
        <v>0</v>
      </c>
      <c r="O240" s="198">
        <f t="shared" si="220"/>
        <v>262.5</v>
      </c>
      <c r="P240" s="82"/>
      <c r="Q240" s="75"/>
      <c r="R240" s="76">
        <f t="shared" si="238"/>
        <v>0</v>
      </c>
      <c r="S240" s="74"/>
      <c r="T240" s="75"/>
      <c r="U240" s="76">
        <f t="shared" si="239"/>
        <v>0</v>
      </c>
      <c r="V240" s="74"/>
      <c r="W240" s="83"/>
      <c r="X240" s="76">
        <f t="shared" si="240"/>
        <v>0</v>
      </c>
      <c r="Y240" s="74"/>
      <c r="Z240" s="75"/>
      <c r="AA240" s="76">
        <f t="shared" si="241"/>
        <v>0</v>
      </c>
      <c r="AB240" s="74"/>
      <c r="AC240" s="75"/>
      <c r="AD240" s="76">
        <f t="shared" si="242"/>
        <v>0</v>
      </c>
      <c r="AE240" s="74"/>
      <c r="AF240" s="75"/>
      <c r="AG240" s="61">
        <f t="shared" si="243"/>
        <v>0</v>
      </c>
      <c r="AH240" s="61"/>
      <c r="AI240" s="75"/>
      <c r="AJ240" s="76">
        <f t="shared" si="244"/>
        <v>0</v>
      </c>
      <c r="AK240" s="74"/>
      <c r="AL240" s="75"/>
      <c r="AM240" s="76">
        <f t="shared" si="245"/>
        <v>0</v>
      </c>
      <c r="AN240" s="74"/>
      <c r="AO240" s="75"/>
      <c r="AP240" s="76">
        <f t="shared" si="246"/>
        <v>0</v>
      </c>
      <c r="AQ240" s="74"/>
      <c r="AR240" s="75"/>
      <c r="AS240" s="76">
        <f t="shared" si="247"/>
        <v>0</v>
      </c>
      <c r="AT240" s="74"/>
      <c r="AU240" s="75"/>
      <c r="AV240" s="76">
        <f t="shared" si="248"/>
        <v>0</v>
      </c>
      <c r="AW240" s="74"/>
      <c r="AX240" s="75"/>
      <c r="AY240" s="61">
        <f t="shared" si="249"/>
        <v>0</v>
      </c>
    </row>
    <row r="241" spans="1:52" ht="30" customHeight="1">
      <c r="A241" s="199" t="s">
        <v>448</v>
      </c>
      <c r="B241" s="235" t="s">
        <v>63</v>
      </c>
      <c r="C241" s="19" t="s">
        <v>17</v>
      </c>
      <c r="D241" s="106">
        <v>525</v>
      </c>
      <c r="E241" s="139">
        <v>0.5</v>
      </c>
      <c r="F241" s="107">
        <f t="shared" si="264"/>
        <v>262.5</v>
      </c>
      <c r="G241" s="108">
        <f t="shared" si="265"/>
        <v>307.125</v>
      </c>
      <c r="H241" s="310"/>
      <c r="I241" s="311">
        <f t="shared" si="215"/>
        <v>0</v>
      </c>
      <c r="J241" s="311">
        <f t="shared" si="216"/>
        <v>0</v>
      </c>
      <c r="K241" s="312">
        <f t="shared" si="217"/>
        <v>0</v>
      </c>
      <c r="L241" s="311">
        <f t="shared" si="218"/>
        <v>525</v>
      </c>
      <c r="M241" s="313">
        <f t="shared" si="219"/>
        <v>1</v>
      </c>
      <c r="N241" s="314">
        <f t="shared" si="237"/>
        <v>0</v>
      </c>
      <c r="O241" s="315">
        <f t="shared" si="220"/>
        <v>262.5</v>
      </c>
      <c r="P241" s="316"/>
      <c r="Q241" s="317"/>
      <c r="R241" s="318">
        <f t="shared" si="238"/>
        <v>0</v>
      </c>
      <c r="S241" s="319"/>
      <c r="T241" s="317"/>
      <c r="U241" s="318">
        <f t="shared" si="239"/>
        <v>0</v>
      </c>
      <c r="V241" s="319"/>
      <c r="W241" s="317"/>
      <c r="X241" s="318">
        <f t="shared" si="240"/>
        <v>0</v>
      </c>
      <c r="Y241" s="319"/>
      <c r="Z241" s="317"/>
      <c r="AA241" s="318">
        <f t="shared" si="241"/>
        <v>0</v>
      </c>
      <c r="AB241" s="319"/>
      <c r="AC241" s="317"/>
      <c r="AD241" s="318">
        <f t="shared" si="242"/>
        <v>0</v>
      </c>
      <c r="AE241" s="319"/>
      <c r="AF241" s="317"/>
      <c r="AG241" s="317">
        <f t="shared" si="243"/>
        <v>0</v>
      </c>
      <c r="AH241" s="317"/>
      <c r="AI241" s="317"/>
      <c r="AJ241" s="318">
        <f t="shared" si="244"/>
        <v>0</v>
      </c>
      <c r="AK241" s="319"/>
      <c r="AL241" s="317"/>
      <c r="AM241" s="318">
        <f t="shared" si="245"/>
        <v>0</v>
      </c>
      <c r="AN241" s="319"/>
      <c r="AO241" s="317"/>
      <c r="AP241" s="318">
        <f t="shared" si="246"/>
        <v>0</v>
      </c>
      <c r="AQ241" s="319"/>
      <c r="AR241" s="317"/>
      <c r="AS241" s="318">
        <f t="shared" si="247"/>
        <v>0</v>
      </c>
      <c r="AT241" s="319"/>
      <c r="AU241" s="317"/>
      <c r="AV241" s="318">
        <f t="shared" si="248"/>
        <v>0</v>
      </c>
      <c r="AW241" s="319"/>
      <c r="AX241" s="317"/>
      <c r="AY241" s="317">
        <f t="shared" si="249"/>
        <v>0</v>
      </c>
      <c r="AZ241" s="320"/>
    </row>
    <row r="242" spans="1:52" s="3" customFormat="1" ht="30" customHeight="1">
      <c r="A242" s="292" t="s">
        <v>449</v>
      </c>
      <c r="B242" s="293" t="s">
        <v>76</v>
      </c>
      <c r="C242" s="294"/>
      <c r="D242" s="295"/>
      <c r="E242" s="295"/>
      <c r="F242" s="297">
        <f>SUM(F243:F254)</f>
        <v>1800</v>
      </c>
      <c r="G242" s="298">
        <f t="shared" ref="G242" si="266">+F242*1.17</f>
        <v>2106</v>
      </c>
      <c r="H242" s="322"/>
      <c r="I242" s="323">
        <f t="shared" ref="I242" si="267">+P242+S242+V242+Y242+AB242+AE242</f>
        <v>0</v>
      </c>
      <c r="J242" s="323">
        <f t="shared" ref="J242" si="268">+AH242+AK242+AN242+AQ242+AT242+AW242</f>
        <v>0</v>
      </c>
      <c r="K242" s="324">
        <f t="shared" si="217"/>
        <v>0</v>
      </c>
      <c r="L242" s="91">
        <f t="shared" si="218"/>
        <v>0</v>
      </c>
      <c r="M242" s="267" t="e">
        <f t="shared" si="219"/>
        <v>#DIV/0!</v>
      </c>
      <c r="N242" s="268">
        <f t="shared" si="237"/>
        <v>0</v>
      </c>
      <c r="O242" s="269">
        <f t="shared" ref="O242" si="269">+F242-(R242+U242+X242+AA242+AD242+AG242+AJ242+AM242+AP242+AS242+AV242+AY242)</f>
        <v>1800</v>
      </c>
      <c r="P242" s="97"/>
      <c r="Q242" s="98"/>
      <c r="R242" s="99">
        <f t="shared" si="238"/>
        <v>0</v>
      </c>
      <c r="S242" s="100"/>
      <c r="T242" s="98"/>
      <c r="U242" s="99">
        <f t="shared" si="239"/>
        <v>0</v>
      </c>
      <c r="V242" s="100"/>
      <c r="W242" s="101"/>
      <c r="X242" s="99">
        <f t="shared" si="240"/>
        <v>0</v>
      </c>
      <c r="Y242" s="100"/>
      <c r="Z242" s="98"/>
      <c r="AA242" s="99">
        <f t="shared" si="241"/>
        <v>0</v>
      </c>
      <c r="AB242" s="100"/>
      <c r="AC242" s="98"/>
      <c r="AD242" s="99">
        <f t="shared" si="242"/>
        <v>0</v>
      </c>
      <c r="AE242" s="100"/>
      <c r="AF242" s="98"/>
      <c r="AG242" s="93">
        <f t="shared" si="243"/>
        <v>0</v>
      </c>
      <c r="AH242" s="93"/>
      <c r="AI242" s="98"/>
      <c r="AJ242" s="99">
        <f t="shared" si="244"/>
        <v>0</v>
      </c>
      <c r="AK242" s="100"/>
      <c r="AL242" s="98"/>
      <c r="AM242" s="99">
        <f t="shared" si="245"/>
        <v>0</v>
      </c>
      <c r="AN242" s="100"/>
      <c r="AO242" s="98"/>
      <c r="AP242" s="99">
        <f t="shared" si="246"/>
        <v>0</v>
      </c>
      <c r="AQ242" s="100"/>
      <c r="AR242" s="98"/>
      <c r="AS242" s="99">
        <f t="shared" si="247"/>
        <v>0</v>
      </c>
      <c r="AT242" s="100"/>
      <c r="AU242" s="98"/>
      <c r="AV242" s="99">
        <f t="shared" si="248"/>
        <v>0</v>
      </c>
      <c r="AW242" s="100"/>
      <c r="AX242" s="98"/>
      <c r="AY242" s="93">
        <f t="shared" si="249"/>
        <v>0</v>
      </c>
    </row>
    <row r="243" spans="1:52" ht="30" customHeight="1">
      <c r="A243" s="199" t="s">
        <v>450</v>
      </c>
      <c r="B243" s="235" t="s">
        <v>52</v>
      </c>
      <c r="C243" s="19" t="s">
        <v>17</v>
      </c>
      <c r="D243" s="106">
        <v>300</v>
      </c>
      <c r="E243" s="139">
        <v>0.5</v>
      </c>
      <c r="F243" s="107">
        <f t="shared" ref="F243:F246" si="270">D243*E243</f>
        <v>150</v>
      </c>
      <c r="G243" s="108">
        <f t="shared" ref="G243:G246" si="271">F243*1.17</f>
        <v>175.5</v>
      </c>
      <c r="H243" s="325"/>
      <c r="I243" s="255">
        <f t="shared" si="215"/>
        <v>0</v>
      </c>
      <c r="J243" s="255">
        <f t="shared" si="216"/>
        <v>0</v>
      </c>
      <c r="K243" s="326">
        <f t="shared" si="217"/>
        <v>0</v>
      </c>
      <c r="L243" s="197">
        <f t="shared" si="218"/>
        <v>300</v>
      </c>
      <c r="M243" s="113">
        <f t="shared" si="219"/>
        <v>1</v>
      </c>
      <c r="N243" s="114">
        <f t="shared" si="237"/>
        <v>0</v>
      </c>
      <c r="O243" s="198">
        <f t="shared" si="220"/>
        <v>150</v>
      </c>
      <c r="P243" s="82"/>
      <c r="Q243" s="75"/>
      <c r="R243" s="76">
        <f t="shared" si="238"/>
        <v>0</v>
      </c>
      <c r="S243" s="74"/>
      <c r="T243" s="75"/>
      <c r="U243" s="76">
        <f t="shared" si="239"/>
        <v>0</v>
      </c>
      <c r="V243" s="74"/>
      <c r="W243" s="83"/>
      <c r="X243" s="76">
        <f t="shared" si="240"/>
        <v>0</v>
      </c>
      <c r="Y243" s="74"/>
      <c r="Z243" s="75"/>
      <c r="AA243" s="76">
        <f t="shared" si="241"/>
        <v>0</v>
      </c>
      <c r="AB243" s="74"/>
      <c r="AC243" s="75"/>
      <c r="AD243" s="76">
        <f t="shared" si="242"/>
        <v>0</v>
      </c>
      <c r="AE243" s="74"/>
      <c r="AF243" s="75"/>
      <c r="AG243" s="61">
        <f t="shared" si="243"/>
        <v>0</v>
      </c>
      <c r="AH243" s="61"/>
      <c r="AI243" s="75"/>
      <c r="AJ243" s="76">
        <f t="shared" si="244"/>
        <v>0</v>
      </c>
      <c r="AK243" s="74"/>
      <c r="AL243" s="75"/>
      <c r="AM243" s="76">
        <f t="shared" si="245"/>
        <v>0</v>
      </c>
      <c r="AN243" s="74"/>
      <c r="AO243" s="75"/>
      <c r="AP243" s="76">
        <f t="shared" si="246"/>
        <v>0</v>
      </c>
      <c r="AQ243" s="74"/>
      <c r="AR243" s="75"/>
      <c r="AS243" s="76">
        <f t="shared" si="247"/>
        <v>0</v>
      </c>
      <c r="AT243" s="74"/>
      <c r="AU243" s="75"/>
      <c r="AV243" s="76">
        <f t="shared" si="248"/>
        <v>0</v>
      </c>
      <c r="AW243" s="74"/>
      <c r="AX243" s="75"/>
      <c r="AY243" s="61">
        <f t="shared" si="249"/>
        <v>0</v>
      </c>
    </row>
    <row r="244" spans="1:52" ht="30" customHeight="1">
      <c r="A244" s="199" t="s">
        <v>451</v>
      </c>
      <c r="B244" s="235" t="s">
        <v>53</v>
      </c>
      <c r="C244" s="19" t="s">
        <v>17</v>
      </c>
      <c r="D244" s="106">
        <v>300</v>
      </c>
      <c r="E244" s="139">
        <v>0.5</v>
      </c>
      <c r="F244" s="107">
        <f t="shared" si="270"/>
        <v>150</v>
      </c>
      <c r="G244" s="108">
        <f t="shared" si="271"/>
        <v>175.5</v>
      </c>
      <c r="H244" s="325"/>
      <c r="I244" s="255">
        <f t="shared" si="215"/>
        <v>0</v>
      </c>
      <c r="J244" s="255">
        <f t="shared" si="216"/>
        <v>0</v>
      </c>
      <c r="K244" s="326">
        <f t="shared" si="217"/>
        <v>0</v>
      </c>
      <c r="L244" s="197">
        <f t="shared" si="218"/>
        <v>300</v>
      </c>
      <c r="M244" s="113">
        <f t="shared" si="219"/>
        <v>1</v>
      </c>
      <c r="N244" s="114">
        <f t="shared" si="237"/>
        <v>0</v>
      </c>
      <c r="O244" s="198">
        <f t="shared" si="220"/>
        <v>150</v>
      </c>
      <c r="P244" s="82"/>
      <c r="Q244" s="75"/>
      <c r="R244" s="76">
        <f t="shared" si="238"/>
        <v>0</v>
      </c>
      <c r="S244" s="74"/>
      <c r="T244" s="75"/>
      <c r="U244" s="76">
        <f t="shared" si="239"/>
        <v>0</v>
      </c>
      <c r="V244" s="74"/>
      <c r="W244" s="83"/>
      <c r="X244" s="76">
        <f t="shared" si="240"/>
        <v>0</v>
      </c>
      <c r="Y244" s="74"/>
      <c r="Z244" s="75"/>
      <c r="AA244" s="76">
        <f t="shared" si="241"/>
        <v>0</v>
      </c>
      <c r="AB244" s="74"/>
      <c r="AC244" s="75"/>
      <c r="AD244" s="76">
        <f t="shared" si="242"/>
        <v>0</v>
      </c>
      <c r="AE244" s="74"/>
      <c r="AF244" s="75"/>
      <c r="AG244" s="61">
        <f t="shared" si="243"/>
        <v>0</v>
      </c>
      <c r="AH244" s="61"/>
      <c r="AI244" s="75"/>
      <c r="AJ244" s="76">
        <f t="shared" si="244"/>
        <v>0</v>
      </c>
      <c r="AK244" s="74"/>
      <c r="AL244" s="75"/>
      <c r="AM244" s="76">
        <f t="shared" si="245"/>
        <v>0</v>
      </c>
      <c r="AN244" s="74"/>
      <c r="AO244" s="75"/>
      <c r="AP244" s="76">
        <f t="shared" si="246"/>
        <v>0</v>
      </c>
      <c r="AQ244" s="74"/>
      <c r="AR244" s="75"/>
      <c r="AS244" s="76">
        <f t="shared" si="247"/>
        <v>0</v>
      </c>
      <c r="AT244" s="74"/>
      <c r="AU244" s="75"/>
      <c r="AV244" s="76">
        <f t="shared" si="248"/>
        <v>0</v>
      </c>
      <c r="AW244" s="74"/>
      <c r="AX244" s="75"/>
      <c r="AY244" s="61">
        <f t="shared" si="249"/>
        <v>0</v>
      </c>
    </row>
    <row r="245" spans="1:52" ht="30" customHeight="1">
      <c r="A245" s="199" t="s">
        <v>452</v>
      </c>
      <c r="B245" s="235" t="s">
        <v>54</v>
      </c>
      <c r="C245" s="19" t="s">
        <v>17</v>
      </c>
      <c r="D245" s="106">
        <v>300</v>
      </c>
      <c r="E245" s="139">
        <v>0.5</v>
      </c>
      <c r="F245" s="107">
        <f t="shared" si="270"/>
        <v>150</v>
      </c>
      <c r="G245" s="108">
        <f t="shared" si="271"/>
        <v>175.5</v>
      </c>
      <c r="H245" s="325"/>
      <c r="I245" s="255">
        <f t="shared" si="215"/>
        <v>0</v>
      </c>
      <c r="J245" s="255">
        <f t="shared" si="216"/>
        <v>0</v>
      </c>
      <c r="K245" s="326">
        <f t="shared" si="217"/>
        <v>0</v>
      </c>
      <c r="L245" s="197">
        <f t="shared" si="218"/>
        <v>300</v>
      </c>
      <c r="M245" s="113">
        <f t="shared" si="219"/>
        <v>1</v>
      </c>
      <c r="N245" s="114">
        <f t="shared" si="237"/>
        <v>0</v>
      </c>
      <c r="O245" s="198">
        <f t="shared" si="220"/>
        <v>150</v>
      </c>
      <c r="P245" s="82"/>
      <c r="Q245" s="75"/>
      <c r="R245" s="76">
        <f t="shared" si="238"/>
        <v>0</v>
      </c>
      <c r="S245" s="74"/>
      <c r="T245" s="75"/>
      <c r="U245" s="76">
        <f t="shared" si="239"/>
        <v>0</v>
      </c>
      <c r="V245" s="74"/>
      <c r="W245" s="83"/>
      <c r="X245" s="76">
        <f t="shared" si="240"/>
        <v>0</v>
      </c>
      <c r="Y245" s="74"/>
      <c r="Z245" s="75"/>
      <c r="AA245" s="76">
        <f t="shared" si="241"/>
        <v>0</v>
      </c>
      <c r="AB245" s="74"/>
      <c r="AC245" s="75"/>
      <c r="AD245" s="76">
        <f t="shared" si="242"/>
        <v>0</v>
      </c>
      <c r="AE245" s="74"/>
      <c r="AF245" s="75"/>
      <c r="AG245" s="61">
        <f t="shared" si="243"/>
        <v>0</v>
      </c>
      <c r="AH245" s="61"/>
      <c r="AI245" s="75"/>
      <c r="AJ245" s="76">
        <f t="shared" si="244"/>
        <v>0</v>
      </c>
      <c r="AK245" s="74"/>
      <c r="AL245" s="75"/>
      <c r="AM245" s="76">
        <f t="shared" si="245"/>
        <v>0</v>
      </c>
      <c r="AN245" s="74"/>
      <c r="AO245" s="75"/>
      <c r="AP245" s="76">
        <f t="shared" si="246"/>
        <v>0</v>
      </c>
      <c r="AQ245" s="74"/>
      <c r="AR245" s="75"/>
      <c r="AS245" s="76">
        <f t="shared" si="247"/>
        <v>0</v>
      </c>
      <c r="AT245" s="74"/>
      <c r="AU245" s="75"/>
      <c r="AV245" s="76">
        <f t="shared" si="248"/>
        <v>0</v>
      </c>
      <c r="AW245" s="74"/>
      <c r="AX245" s="75"/>
      <c r="AY245" s="61">
        <f t="shared" si="249"/>
        <v>0</v>
      </c>
    </row>
    <row r="246" spans="1:52" ht="30" customHeight="1">
      <c r="A246" s="199" t="s">
        <v>453</v>
      </c>
      <c r="B246" s="235" t="s">
        <v>55</v>
      </c>
      <c r="C246" s="19" t="s">
        <v>17</v>
      </c>
      <c r="D246" s="106">
        <v>300</v>
      </c>
      <c r="E246" s="139">
        <v>0.5</v>
      </c>
      <c r="F246" s="107">
        <f t="shared" si="270"/>
        <v>150</v>
      </c>
      <c r="G246" s="108">
        <f t="shared" si="271"/>
        <v>175.5</v>
      </c>
      <c r="H246" s="325"/>
      <c r="I246" s="255">
        <f t="shared" si="215"/>
        <v>0</v>
      </c>
      <c r="J246" s="255">
        <f t="shared" si="216"/>
        <v>0</v>
      </c>
      <c r="K246" s="326">
        <f t="shared" si="217"/>
        <v>0</v>
      </c>
      <c r="L246" s="197">
        <f t="shared" si="218"/>
        <v>300</v>
      </c>
      <c r="M246" s="113">
        <f t="shared" si="219"/>
        <v>1</v>
      </c>
      <c r="N246" s="114">
        <f t="shared" si="237"/>
        <v>0</v>
      </c>
      <c r="O246" s="198">
        <f t="shared" si="220"/>
        <v>150</v>
      </c>
      <c r="P246" s="82"/>
      <c r="Q246" s="75"/>
      <c r="R246" s="76">
        <f t="shared" si="238"/>
        <v>0</v>
      </c>
      <c r="S246" s="74"/>
      <c r="T246" s="75"/>
      <c r="U246" s="76">
        <f t="shared" si="239"/>
        <v>0</v>
      </c>
      <c r="V246" s="74"/>
      <c r="W246" s="83"/>
      <c r="X246" s="76">
        <f t="shared" si="240"/>
        <v>0</v>
      </c>
      <c r="Y246" s="74"/>
      <c r="Z246" s="75"/>
      <c r="AA246" s="76">
        <f t="shared" si="241"/>
        <v>0</v>
      </c>
      <c r="AB246" s="74"/>
      <c r="AC246" s="75"/>
      <c r="AD246" s="76">
        <f t="shared" si="242"/>
        <v>0</v>
      </c>
      <c r="AE246" s="74"/>
      <c r="AF246" s="75"/>
      <c r="AG246" s="61">
        <f t="shared" si="243"/>
        <v>0</v>
      </c>
      <c r="AH246" s="61"/>
      <c r="AI246" s="75"/>
      <c r="AJ246" s="76">
        <f t="shared" si="244"/>
        <v>0</v>
      </c>
      <c r="AK246" s="74"/>
      <c r="AL246" s="75"/>
      <c r="AM246" s="76">
        <f t="shared" si="245"/>
        <v>0</v>
      </c>
      <c r="AN246" s="74"/>
      <c r="AO246" s="75"/>
      <c r="AP246" s="76">
        <f t="shared" si="246"/>
        <v>0</v>
      </c>
      <c r="AQ246" s="74"/>
      <c r="AR246" s="75"/>
      <c r="AS246" s="76">
        <f t="shared" si="247"/>
        <v>0</v>
      </c>
      <c r="AT246" s="74"/>
      <c r="AU246" s="75"/>
      <c r="AV246" s="76">
        <f t="shared" si="248"/>
        <v>0</v>
      </c>
      <c r="AW246" s="74"/>
      <c r="AX246" s="75"/>
      <c r="AY246" s="61">
        <f t="shared" si="249"/>
        <v>0</v>
      </c>
    </row>
    <row r="247" spans="1:52" ht="30" customHeight="1">
      <c r="A247" s="199" t="s">
        <v>454</v>
      </c>
      <c r="B247" s="235" t="s">
        <v>56</v>
      </c>
      <c r="C247" s="19" t="s">
        <v>17</v>
      </c>
      <c r="D247" s="106">
        <v>300</v>
      </c>
      <c r="E247" s="139">
        <v>0.5</v>
      </c>
      <c r="F247" s="107">
        <f>D247*E247</f>
        <v>150</v>
      </c>
      <c r="G247" s="108">
        <f>F247*1.17</f>
        <v>175.5</v>
      </c>
      <c r="H247" s="325"/>
      <c r="I247" s="255">
        <f t="shared" si="215"/>
        <v>0</v>
      </c>
      <c r="J247" s="255">
        <f t="shared" si="216"/>
        <v>0</v>
      </c>
      <c r="K247" s="326">
        <f t="shared" si="217"/>
        <v>0</v>
      </c>
      <c r="L247" s="197">
        <f t="shared" si="218"/>
        <v>300</v>
      </c>
      <c r="M247" s="113">
        <f t="shared" si="219"/>
        <v>1</v>
      </c>
      <c r="N247" s="114">
        <f t="shared" si="237"/>
        <v>0</v>
      </c>
      <c r="O247" s="198">
        <f t="shared" si="220"/>
        <v>150</v>
      </c>
      <c r="P247" s="82"/>
      <c r="Q247" s="75"/>
      <c r="R247" s="76">
        <f t="shared" si="238"/>
        <v>0</v>
      </c>
      <c r="S247" s="74"/>
      <c r="T247" s="75"/>
      <c r="U247" s="76">
        <f t="shared" si="239"/>
        <v>0</v>
      </c>
      <c r="V247" s="74"/>
      <c r="W247" s="83"/>
      <c r="X247" s="76">
        <f t="shared" si="240"/>
        <v>0</v>
      </c>
      <c r="Y247" s="74"/>
      <c r="Z247" s="75"/>
      <c r="AA247" s="76">
        <f t="shared" si="241"/>
        <v>0</v>
      </c>
      <c r="AB247" s="74"/>
      <c r="AC247" s="75"/>
      <c r="AD247" s="76">
        <f t="shared" si="242"/>
        <v>0</v>
      </c>
      <c r="AE247" s="74"/>
      <c r="AF247" s="75"/>
      <c r="AG247" s="61">
        <f t="shared" si="243"/>
        <v>0</v>
      </c>
      <c r="AH247" s="61"/>
      <c r="AI247" s="75"/>
      <c r="AJ247" s="76">
        <f t="shared" si="244"/>
        <v>0</v>
      </c>
      <c r="AK247" s="74"/>
      <c r="AL247" s="75"/>
      <c r="AM247" s="76">
        <f t="shared" si="245"/>
        <v>0</v>
      </c>
      <c r="AN247" s="74"/>
      <c r="AO247" s="75"/>
      <c r="AP247" s="76">
        <f t="shared" si="246"/>
        <v>0</v>
      </c>
      <c r="AQ247" s="74"/>
      <c r="AR247" s="75"/>
      <c r="AS247" s="76">
        <f t="shared" si="247"/>
        <v>0</v>
      </c>
      <c r="AT247" s="74"/>
      <c r="AU247" s="75"/>
      <c r="AV247" s="76">
        <f t="shared" si="248"/>
        <v>0</v>
      </c>
      <c r="AW247" s="74"/>
      <c r="AX247" s="75"/>
      <c r="AY247" s="61">
        <f t="shared" si="249"/>
        <v>0</v>
      </c>
    </row>
    <row r="248" spans="1:52" ht="30" customHeight="1">
      <c r="A248" s="199" t="s">
        <v>455</v>
      </c>
      <c r="B248" s="235" t="s">
        <v>57</v>
      </c>
      <c r="C248" s="19" t="s">
        <v>17</v>
      </c>
      <c r="D248" s="106">
        <v>300</v>
      </c>
      <c r="E248" s="139">
        <v>0.5</v>
      </c>
      <c r="F248" s="107">
        <f t="shared" ref="F248:F254" si="272">D248*E248</f>
        <v>150</v>
      </c>
      <c r="G248" s="108">
        <f t="shared" ref="G248:G254" si="273">F248*1.17</f>
        <v>175.5</v>
      </c>
      <c r="H248" s="325"/>
      <c r="I248" s="255">
        <f t="shared" si="215"/>
        <v>0</v>
      </c>
      <c r="J248" s="255">
        <f t="shared" si="216"/>
        <v>0</v>
      </c>
      <c r="K248" s="326">
        <f t="shared" si="217"/>
        <v>0</v>
      </c>
      <c r="L248" s="197">
        <f t="shared" si="218"/>
        <v>300</v>
      </c>
      <c r="M248" s="113">
        <f t="shared" si="219"/>
        <v>1</v>
      </c>
      <c r="N248" s="114">
        <f t="shared" si="237"/>
        <v>0</v>
      </c>
      <c r="O248" s="198">
        <f t="shared" si="220"/>
        <v>150</v>
      </c>
      <c r="P248" s="82"/>
      <c r="Q248" s="75"/>
      <c r="R248" s="76">
        <f t="shared" si="238"/>
        <v>0</v>
      </c>
      <c r="S248" s="74"/>
      <c r="T248" s="75"/>
      <c r="U248" s="76">
        <f t="shared" si="239"/>
        <v>0</v>
      </c>
      <c r="V248" s="74"/>
      <c r="W248" s="83"/>
      <c r="X248" s="76">
        <f t="shared" si="240"/>
        <v>0</v>
      </c>
      <c r="Y248" s="74"/>
      <c r="Z248" s="75"/>
      <c r="AA248" s="76">
        <f t="shared" si="241"/>
        <v>0</v>
      </c>
      <c r="AB248" s="74"/>
      <c r="AC248" s="75"/>
      <c r="AD248" s="76">
        <f t="shared" si="242"/>
        <v>0</v>
      </c>
      <c r="AE248" s="74"/>
      <c r="AF248" s="75"/>
      <c r="AG248" s="61">
        <f t="shared" si="243"/>
        <v>0</v>
      </c>
      <c r="AH248" s="61"/>
      <c r="AI248" s="75"/>
      <c r="AJ248" s="76">
        <f t="shared" si="244"/>
        <v>0</v>
      </c>
      <c r="AK248" s="74"/>
      <c r="AL248" s="75"/>
      <c r="AM248" s="76">
        <f t="shared" si="245"/>
        <v>0</v>
      </c>
      <c r="AN248" s="74"/>
      <c r="AO248" s="75"/>
      <c r="AP248" s="76">
        <f t="shared" si="246"/>
        <v>0</v>
      </c>
      <c r="AQ248" s="74"/>
      <c r="AR248" s="75"/>
      <c r="AS248" s="76">
        <f t="shared" si="247"/>
        <v>0</v>
      </c>
      <c r="AT248" s="74"/>
      <c r="AU248" s="75"/>
      <c r="AV248" s="76">
        <f t="shared" si="248"/>
        <v>0</v>
      </c>
      <c r="AW248" s="74"/>
      <c r="AX248" s="75"/>
      <c r="AY248" s="61">
        <f t="shared" si="249"/>
        <v>0</v>
      </c>
    </row>
    <row r="249" spans="1:52" ht="30" customHeight="1">
      <c r="A249" s="199" t="s">
        <v>456</v>
      </c>
      <c r="B249" s="235" t="s">
        <v>58</v>
      </c>
      <c r="C249" s="19" t="s">
        <v>17</v>
      </c>
      <c r="D249" s="106">
        <v>300</v>
      </c>
      <c r="E249" s="139">
        <v>0.5</v>
      </c>
      <c r="F249" s="107">
        <f t="shared" si="272"/>
        <v>150</v>
      </c>
      <c r="G249" s="108">
        <f t="shared" si="273"/>
        <v>175.5</v>
      </c>
      <c r="H249" s="325"/>
      <c r="I249" s="255">
        <f t="shared" si="215"/>
        <v>0</v>
      </c>
      <c r="J249" s="255">
        <f t="shared" si="216"/>
        <v>0</v>
      </c>
      <c r="K249" s="326">
        <f t="shared" si="217"/>
        <v>0</v>
      </c>
      <c r="L249" s="197">
        <f t="shared" si="218"/>
        <v>300</v>
      </c>
      <c r="M249" s="113">
        <f t="shared" si="219"/>
        <v>1</v>
      </c>
      <c r="N249" s="114">
        <f t="shared" si="237"/>
        <v>0</v>
      </c>
      <c r="O249" s="198">
        <f t="shared" si="220"/>
        <v>150</v>
      </c>
      <c r="P249" s="82"/>
      <c r="Q249" s="75"/>
      <c r="R249" s="76">
        <f t="shared" si="238"/>
        <v>0</v>
      </c>
      <c r="S249" s="74"/>
      <c r="T249" s="75"/>
      <c r="U249" s="76">
        <f t="shared" si="239"/>
        <v>0</v>
      </c>
      <c r="V249" s="74"/>
      <c r="W249" s="83"/>
      <c r="X249" s="76">
        <f t="shared" si="240"/>
        <v>0</v>
      </c>
      <c r="Y249" s="74"/>
      <c r="Z249" s="75"/>
      <c r="AA249" s="76">
        <f t="shared" si="241"/>
        <v>0</v>
      </c>
      <c r="AB249" s="74"/>
      <c r="AC249" s="75"/>
      <c r="AD249" s="76">
        <f t="shared" si="242"/>
        <v>0</v>
      </c>
      <c r="AE249" s="74"/>
      <c r="AF249" s="75"/>
      <c r="AG249" s="61">
        <f t="shared" si="243"/>
        <v>0</v>
      </c>
      <c r="AH249" s="61"/>
      <c r="AI249" s="75"/>
      <c r="AJ249" s="76">
        <f t="shared" si="244"/>
        <v>0</v>
      </c>
      <c r="AK249" s="74"/>
      <c r="AL249" s="75"/>
      <c r="AM249" s="76">
        <f t="shared" si="245"/>
        <v>0</v>
      </c>
      <c r="AN249" s="74"/>
      <c r="AO249" s="75"/>
      <c r="AP249" s="76">
        <f t="shared" si="246"/>
        <v>0</v>
      </c>
      <c r="AQ249" s="74"/>
      <c r="AR249" s="75"/>
      <c r="AS249" s="76">
        <f t="shared" si="247"/>
        <v>0</v>
      </c>
      <c r="AT249" s="74"/>
      <c r="AU249" s="75"/>
      <c r="AV249" s="76">
        <f t="shared" si="248"/>
        <v>0</v>
      </c>
      <c r="AW249" s="74"/>
      <c r="AX249" s="75"/>
      <c r="AY249" s="61">
        <f t="shared" si="249"/>
        <v>0</v>
      </c>
    </row>
    <row r="250" spans="1:52" ht="30" customHeight="1">
      <c r="A250" s="199" t="s">
        <v>457</v>
      </c>
      <c r="B250" s="235" t="s">
        <v>59</v>
      </c>
      <c r="C250" s="19" t="s">
        <v>17</v>
      </c>
      <c r="D250" s="106">
        <v>300</v>
      </c>
      <c r="E250" s="139">
        <v>0.5</v>
      </c>
      <c r="F250" s="107">
        <f t="shared" si="272"/>
        <v>150</v>
      </c>
      <c r="G250" s="108">
        <f t="shared" si="273"/>
        <v>175.5</v>
      </c>
      <c r="H250" s="325"/>
      <c r="I250" s="255">
        <f t="shared" si="215"/>
        <v>0</v>
      </c>
      <c r="J250" s="255">
        <f t="shared" si="216"/>
        <v>0</v>
      </c>
      <c r="K250" s="326">
        <f t="shared" si="217"/>
        <v>0</v>
      </c>
      <c r="L250" s="197">
        <f t="shared" si="218"/>
        <v>300</v>
      </c>
      <c r="M250" s="113">
        <f t="shared" si="219"/>
        <v>1</v>
      </c>
      <c r="N250" s="114">
        <f t="shared" si="237"/>
        <v>0</v>
      </c>
      <c r="O250" s="198">
        <f t="shared" si="220"/>
        <v>150</v>
      </c>
      <c r="P250" s="82"/>
      <c r="Q250" s="75"/>
      <c r="R250" s="76">
        <f t="shared" si="238"/>
        <v>0</v>
      </c>
      <c r="S250" s="74"/>
      <c r="T250" s="75"/>
      <c r="U250" s="76">
        <f t="shared" si="239"/>
        <v>0</v>
      </c>
      <c r="V250" s="74"/>
      <c r="W250" s="83"/>
      <c r="X250" s="76">
        <f t="shared" si="240"/>
        <v>0</v>
      </c>
      <c r="Y250" s="74"/>
      <c r="Z250" s="75"/>
      <c r="AA250" s="76">
        <f t="shared" si="241"/>
        <v>0</v>
      </c>
      <c r="AB250" s="74"/>
      <c r="AC250" s="75"/>
      <c r="AD250" s="76">
        <f t="shared" si="242"/>
        <v>0</v>
      </c>
      <c r="AE250" s="74"/>
      <c r="AF250" s="75"/>
      <c r="AG250" s="61">
        <f t="shared" si="243"/>
        <v>0</v>
      </c>
      <c r="AH250" s="61"/>
      <c r="AI250" s="75"/>
      <c r="AJ250" s="76">
        <f t="shared" si="244"/>
        <v>0</v>
      </c>
      <c r="AK250" s="74"/>
      <c r="AL250" s="75"/>
      <c r="AM250" s="76">
        <f t="shared" si="245"/>
        <v>0</v>
      </c>
      <c r="AN250" s="74"/>
      <c r="AO250" s="75"/>
      <c r="AP250" s="76">
        <f t="shared" si="246"/>
        <v>0</v>
      </c>
      <c r="AQ250" s="74"/>
      <c r="AR250" s="75"/>
      <c r="AS250" s="76">
        <f t="shared" si="247"/>
        <v>0</v>
      </c>
      <c r="AT250" s="74"/>
      <c r="AU250" s="75"/>
      <c r="AV250" s="76">
        <f t="shared" si="248"/>
        <v>0</v>
      </c>
      <c r="AW250" s="74"/>
      <c r="AX250" s="75"/>
      <c r="AY250" s="61">
        <f t="shared" si="249"/>
        <v>0</v>
      </c>
    </row>
    <row r="251" spans="1:52" ht="30" customHeight="1">
      <c r="A251" s="199" t="s">
        <v>458</v>
      </c>
      <c r="B251" s="235" t="s">
        <v>60</v>
      </c>
      <c r="C251" s="19" t="s">
        <v>17</v>
      </c>
      <c r="D251" s="106">
        <v>300</v>
      </c>
      <c r="E251" s="139">
        <v>0.5</v>
      </c>
      <c r="F251" s="107">
        <f t="shared" si="272"/>
        <v>150</v>
      </c>
      <c r="G251" s="108">
        <f t="shared" si="273"/>
        <v>175.5</v>
      </c>
      <c r="H251" s="325"/>
      <c r="I251" s="255">
        <f t="shared" ref="I251:I314" si="274">+P251+S251+V251+Y251+AB251+AE251</f>
        <v>0</v>
      </c>
      <c r="J251" s="255">
        <f t="shared" ref="J251:J314" si="275">+AH251+AK251+AN251+AQ251+AT251+AW251</f>
        <v>0</v>
      </c>
      <c r="K251" s="326">
        <f t="shared" ref="K251:K314" si="276">+I251+J251</f>
        <v>0</v>
      </c>
      <c r="L251" s="197">
        <f t="shared" ref="L251:L314" si="277">D251-K251</f>
        <v>300</v>
      </c>
      <c r="M251" s="113">
        <f t="shared" ref="M251:M314" si="278">+L251/D251</f>
        <v>1</v>
      </c>
      <c r="N251" s="114">
        <f t="shared" si="237"/>
        <v>0</v>
      </c>
      <c r="O251" s="198">
        <f t="shared" ref="O251:O314" si="279">+F251-(R251+U251+X251+AA251+AD251+AG251+AJ251+AM251+AP251+AS251+AV251+AY251)</f>
        <v>150</v>
      </c>
      <c r="P251" s="82"/>
      <c r="Q251" s="75"/>
      <c r="R251" s="76">
        <f t="shared" si="238"/>
        <v>0</v>
      </c>
      <c r="S251" s="74"/>
      <c r="T251" s="75"/>
      <c r="U251" s="76">
        <f t="shared" si="239"/>
        <v>0</v>
      </c>
      <c r="V251" s="74"/>
      <c r="W251" s="83"/>
      <c r="X251" s="76">
        <f t="shared" si="240"/>
        <v>0</v>
      </c>
      <c r="Y251" s="74"/>
      <c r="Z251" s="75"/>
      <c r="AA251" s="76">
        <f t="shared" si="241"/>
        <v>0</v>
      </c>
      <c r="AB251" s="74"/>
      <c r="AC251" s="75"/>
      <c r="AD251" s="76">
        <f t="shared" si="242"/>
        <v>0</v>
      </c>
      <c r="AE251" s="74"/>
      <c r="AF251" s="75"/>
      <c r="AG251" s="61">
        <f t="shared" si="243"/>
        <v>0</v>
      </c>
      <c r="AH251" s="61"/>
      <c r="AI251" s="75"/>
      <c r="AJ251" s="76">
        <f t="shared" si="244"/>
        <v>0</v>
      </c>
      <c r="AK251" s="74"/>
      <c r="AL251" s="75"/>
      <c r="AM251" s="76">
        <f t="shared" si="245"/>
        <v>0</v>
      </c>
      <c r="AN251" s="74"/>
      <c r="AO251" s="75"/>
      <c r="AP251" s="76">
        <f t="shared" si="246"/>
        <v>0</v>
      </c>
      <c r="AQ251" s="74"/>
      <c r="AR251" s="75"/>
      <c r="AS251" s="76">
        <f t="shared" si="247"/>
        <v>0</v>
      </c>
      <c r="AT251" s="74"/>
      <c r="AU251" s="75"/>
      <c r="AV251" s="76">
        <f t="shared" si="248"/>
        <v>0</v>
      </c>
      <c r="AW251" s="74"/>
      <c r="AX251" s="75"/>
      <c r="AY251" s="61">
        <f t="shared" si="249"/>
        <v>0</v>
      </c>
    </row>
    <row r="252" spans="1:52" ht="30" customHeight="1">
      <c r="A252" s="199" t="s">
        <v>459</v>
      </c>
      <c r="B252" s="235" t="s">
        <v>61</v>
      </c>
      <c r="C252" s="19" t="s">
        <v>17</v>
      </c>
      <c r="D252" s="106">
        <v>300</v>
      </c>
      <c r="E252" s="139">
        <v>0.5</v>
      </c>
      <c r="F252" s="107">
        <f t="shared" si="272"/>
        <v>150</v>
      </c>
      <c r="G252" s="108">
        <f t="shared" si="273"/>
        <v>175.5</v>
      </c>
      <c r="H252" s="325"/>
      <c r="I252" s="255">
        <f t="shared" si="274"/>
        <v>0</v>
      </c>
      <c r="J252" s="255">
        <f t="shared" si="275"/>
        <v>0</v>
      </c>
      <c r="K252" s="326">
        <f t="shared" si="276"/>
        <v>0</v>
      </c>
      <c r="L252" s="197">
        <f t="shared" si="277"/>
        <v>300</v>
      </c>
      <c r="M252" s="113">
        <f t="shared" si="278"/>
        <v>1</v>
      </c>
      <c r="N252" s="114">
        <f t="shared" si="237"/>
        <v>0</v>
      </c>
      <c r="O252" s="198">
        <f t="shared" si="279"/>
        <v>150</v>
      </c>
      <c r="P252" s="82"/>
      <c r="Q252" s="75"/>
      <c r="R252" s="76">
        <f t="shared" si="238"/>
        <v>0</v>
      </c>
      <c r="S252" s="74"/>
      <c r="T252" s="75"/>
      <c r="U252" s="76">
        <f t="shared" si="239"/>
        <v>0</v>
      </c>
      <c r="V252" s="74"/>
      <c r="W252" s="83"/>
      <c r="X252" s="76">
        <f t="shared" si="240"/>
        <v>0</v>
      </c>
      <c r="Y252" s="74"/>
      <c r="Z252" s="75"/>
      <c r="AA252" s="76">
        <f t="shared" si="241"/>
        <v>0</v>
      </c>
      <c r="AB252" s="74"/>
      <c r="AC252" s="75"/>
      <c r="AD252" s="76">
        <f t="shared" si="242"/>
        <v>0</v>
      </c>
      <c r="AE252" s="74"/>
      <c r="AF252" s="75"/>
      <c r="AG252" s="61">
        <f t="shared" si="243"/>
        <v>0</v>
      </c>
      <c r="AH252" s="61"/>
      <c r="AI252" s="75"/>
      <c r="AJ252" s="76">
        <f t="shared" si="244"/>
        <v>0</v>
      </c>
      <c r="AK252" s="74"/>
      <c r="AL252" s="75"/>
      <c r="AM252" s="76">
        <f t="shared" si="245"/>
        <v>0</v>
      </c>
      <c r="AN252" s="74"/>
      <c r="AO252" s="75"/>
      <c r="AP252" s="76">
        <f t="shared" si="246"/>
        <v>0</v>
      </c>
      <c r="AQ252" s="74"/>
      <c r="AR252" s="75"/>
      <c r="AS252" s="76">
        <f t="shared" si="247"/>
        <v>0</v>
      </c>
      <c r="AT252" s="74"/>
      <c r="AU252" s="75"/>
      <c r="AV252" s="76">
        <f t="shared" si="248"/>
        <v>0</v>
      </c>
      <c r="AW252" s="74"/>
      <c r="AX252" s="75"/>
      <c r="AY252" s="61">
        <f t="shared" si="249"/>
        <v>0</v>
      </c>
    </row>
    <row r="253" spans="1:52" ht="30" customHeight="1">
      <c r="A253" s="199" t="s">
        <v>460</v>
      </c>
      <c r="B253" s="235" t="s">
        <v>62</v>
      </c>
      <c r="C253" s="19" t="s">
        <v>17</v>
      </c>
      <c r="D253" s="106">
        <v>300</v>
      </c>
      <c r="E253" s="139">
        <v>0.5</v>
      </c>
      <c r="F253" s="107">
        <f t="shared" si="272"/>
        <v>150</v>
      </c>
      <c r="G253" s="108">
        <f t="shared" si="273"/>
        <v>175.5</v>
      </c>
      <c r="H253" s="325"/>
      <c r="I253" s="255">
        <f t="shared" si="274"/>
        <v>0</v>
      </c>
      <c r="J253" s="255">
        <f t="shared" si="275"/>
        <v>0</v>
      </c>
      <c r="K253" s="326">
        <f t="shared" si="276"/>
        <v>0</v>
      </c>
      <c r="L253" s="197">
        <f t="shared" si="277"/>
        <v>300</v>
      </c>
      <c r="M253" s="113">
        <f t="shared" si="278"/>
        <v>1</v>
      </c>
      <c r="N253" s="114">
        <f t="shared" si="237"/>
        <v>0</v>
      </c>
      <c r="O253" s="198">
        <f t="shared" si="279"/>
        <v>150</v>
      </c>
      <c r="P253" s="82"/>
      <c r="Q253" s="75"/>
      <c r="R253" s="76">
        <f t="shared" si="238"/>
        <v>0</v>
      </c>
      <c r="S253" s="74"/>
      <c r="T253" s="75"/>
      <c r="U253" s="76">
        <f t="shared" si="239"/>
        <v>0</v>
      </c>
      <c r="V253" s="74"/>
      <c r="W253" s="83"/>
      <c r="X253" s="76">
        <f t="shared" si="240"/>
        <v>0</v>
      </c>
      <c r="Y253" s="74"/>
      <c r="Z253" s="75"/>
      <c r="AA253" s="76">
        <f t="shared" si="241"/>
        <v>0</v>
      </c>
      <c r="AB253" s="74"/>
      <c r="AC253" s="75"/>
      <c r="AD253" s="76">
        <f t="shared" si="242"/>
        <v>0</v>
      </c>
      <c r="AE253" s="74"/>
      <c r="AF253" s="75"/>
      <c r="AG253" s="61">
        <f t="shared" si="243"/>
        <v>0</v>
      </c>
      <c r="AH253" s="61"/>
      <c r="AI253" s="75"/>
      <c r="AJ253" s="76">
        <f t="shared" si="244"/>
        <v>0</v>
      </c>
      <c r="AK253" s="74"/>
      <c r="AL253" s="75"/>
      <c r="AM253" s="76">
        <f t="shared" si="245"/>
        <v>0</v>
      </c>
      <c r="AN253" s="74"/>
      <c r="AO253" s="75"/>
      <c r="AP253" s="76">
        <f t="shared" si="246"/>
        <v>0</v>
      </c>
      <c r="AQ253" s="74"/>
      <c r="AR253" s="75"/>
      <c r="AS253" s="76">
        <f t="shared" si="247"/>
        <v>0</v>
      </c>
      <c r="AT253" s="74"/>
      <c r="AU253" s="75"/>
      <c r="AV253" s="76">
        <f t="shared" si="248"/>
        <v>0</v>
      </c>
      <c r="AW253" s="74"/>
      <c r="AX253" s="75"/>
      <c r="AY253" s="61">
        <f t="shared" si="249"/>
        <v>0</v>
      </c>
    </row>
    <row r="254" spans="1:52" ht="30" customHeight="1">
      <c r="A254" s="199" t="s">
        <v>461</v>
      </c>
      <c r="B254" s="235" t="s">
        <v>63</v>
      </c>
      <c r="C254" s="19" t="s">
        <v>17</v>
      </c>
      <c r="D254" s="106">
        <v>300</v>
      </c>
      <c r="E254" s="139">
        <v>0.5</v>
      </c>
      <c r="F254" s="107">
        <f t="shared" si="272"/>
        <v>150</v>
      </c>
      <c r="G254" s="108">
        <f t="shared" si="273"/>
        <v>175.5</v>
      </c>
      <c r="H254" s="325"/>
      <c r="I254" s="255">
        <f t="shared" si="274"/>
        <v>0</v>
      </c>
      <c r="J254" s="255">
        <f t="shared" si="275"/>
        <v>0</v>
      </c>
      <c r="K254" s="326">
        <f t="shared" si="276"/>
        <v>0</v>
      </c>
      <c r="L254" s="197">
        <f t="shared" si="277"/>
        <v>300</v>
      </c>
      <c r="M254" s="113">
        <f t="shared" si="278"/>
        <v>1</v>
      </c>
      <c r="N254" s="114">
        <f t="shared" si="237"/>
        <v>0</v>
      </c>
      <c r="O254" s="198">
        <f t="shared" si="279"/>
        <v>150</v>
      </c>
      <c r="P254" s="82"/>
      <c r="Q254" s="75"/>
      <c r="R254" s="76">
        <f t="shared" si="238"/>
        <v>0</v>
      </c>
      <c r="S254" s="74"/>
      <c r="T254" s="75"/>
      <c r="U254" s="76">
        <f t="shared" si="239"/>
        <v>0</v>
      </c>
      <c r="V254" s="74"/>
      <c r="W254" s="83"/>
      <c r="X254" s="76">
        <f t="shared" si="240"/>
        <v>0</v>
      </c>
      <c r="Y254" s="74"/>
      <c r="Z254" s="75"/>
      <c r="AA254" s="76">
        <f t="shared" si="241"/>
        <v>0</v>
      </c>
      <c r="AB254" s="74"/>
      <c r="AC254" s="75"/>
      <c r="AD254" s="76">
        <f t="shared" si="242"/>
        <v>0</v>
      </c>
      <c r="AE254" s="74"/>
      <c r="AF254" s="75"/>
      <c r="AG254" s="61">
        <f t="shared" si="243"/>
        <v>0</v>
      </c>
      <c r="AH254" s="61"/>
      <c r="AI254" s="75"/>
      <c r="AJ254" s="76">
        <f t="shared" si="244"/>
        <v>0</v>
      </c>
      <c r="AK254" s="74"/>
      <c r="AL254" s="75"/>
      <c r="AM254" s="76">
        <f t="shared" si="245"/>
        <v>0</v>
      </c>
      <c r="AN254" s="74"/>
      <c r="AO254" s="75"/>
      <c r="AP254" s="76">
        <f t="shared" si="246"/>
        <v>0</v>
      </c>
      <c r="AQ254" s="74"/>
      <c r="AR254" s="75"/>
      <c r="AS254" s="76">
        <f t="shared" si="247"/>
        <v>0</v>
      </c>
      <c r="AT254" s="74"/>
      <c r="AU254" s="75"/>
      <c r="AV254" s="76">
        <f t="shared" si="248"/>
        <v>0</v>
      </c>
      <c r="AW254" s="74"/>
      <c r="AX254" s="75"/>
      <c r="AY254" s="61">
        <f t="shared" si="249"/>
        <v>0</v>
      </c>
    </row>
    <row r="255" spans="1:52" s="3" customFormat="1" ht="99.75" customHeight="1">
      <c r="A255" s="134">
        <v>2</v>
      </c>
      <c r="B255" s="85" t="s">
        <v>77</v>
      </c>
      <c r="C255" s="86"/>
      <c r="D255" s="279"/>
      <c r="E255" s="279"/>
      <c r="F255" s="280">
        <f>+F256+F263+F270+F277+F284+F291+F298+F305+F312+F319+F326+F333+F340+F347</f>
        <v>13050</v>
      </c>
      <c r="G255" s="281">
        <f>+G256+G263+G270+G277+G284+G291+G298+G305+G312+G319+G326+G333+G340+G347</f>
        <v>15268.5</v>
      </c>
      <c r="H255" s="264"/>
      <c r="I255" s="265">
        <f t="shared" si="274"/>
        <v>26100</v>
      </c>
      <c r="J255" s="265">
        <f t="shared" si="275"/>
        <v>17400</v>
      </c>
      <c r="K255" s="266">
        <f t="shared" si="276"/>
        <v>43500</v>
      </c>
      <c r="L255" s="91">
        <f t="shared" si="277"/>
        <v>-43500</v>
      </c>
      <c r="M255" s="267" t="e">
        <f t="shared" si="278"/>
        <v>#DIV/0!</v>
      </c>
      <c r="N255" s="268">
        <f t="shared" si="237"/>
        <v>13050</v>
      </c>
      <c r="O255" s="269">
        <f>+F255-N255</f>
        <v>0</v>
      </c>
      <c r="P255" s="97"/>
      <c r="Q255" s="98"/>
      <c r="R255" s="99">
        <f t="shared" si="238"/>
        <v>0</v>
      </c>
      <c r="S255" s="100"/>
      <c r="T255" s="98"/>
      <c r="U255" s="99">
        <f t="shared" si="239"/>
        <v>0</v>
      </c>
      <c r="V255" s="100"/>
      <c r="W255" s="101"/>
      <c r="X255" s="99">
        <f t="shared" si="240"/>
        <v>0</v>
      </c>
      <c r="Y255" s="276">
        <v>8700</v>
      </c>
      <c r="Z255" s="271">
        <v>0.3</v>
      </c>
      <c r="AA255" s="272">
        <f t="shared" si="241"/>
        <v>2610</v>
      </c>
      <c r="AB255" s="276">
        <v>8700</v>
      </c>
      <c r="AC255" s="271">
        <v>0.3</v>
      </c>
      <c r="AD255" s="272">
        <f t="shared" si="242"/>
        <v>2610</v>
      </c>
      <c r="AE255" s="273">
        <v>8700</v>
      </c>
      <c r="AF255" s="274">
        <v>0.3</v>
      </c>
      <c r="AG255" s="291">
        <f t="shared" si="243"/>
        <v>2610</v>
      </c>
      <c r="AH255" s="291">
        <v>8700</v>
      </c>
      <c r="AI255" s="274">
        <v>0.3</v>
      </c>
      <c r="AJ255" s="275">
        <f t="shared" si="244"/>
        <v>2610</v>
      </c>
      <c r="AK255" s="273">
        <v>4350</v>
      </c>
      <c r="AL255" s="274">
        <v>0.3</v>
      </c>
      <c r="AM255" s="275">
        <f t="shared" si="245"/>
        <v>1305</v>
      </c>
      <c r="AN255" s="273">
        <v>4350</v>
      </c>
      <c r="AO255" s="274">
        <v>0.3</v>
      </c>
      <c r="AP255" s="275">
        <f t="shared" si="246"/>
        <v>1305</v>
      </c>
      <c r="AQ255" s="100"/>
      <c r="AR255" s="98"/>
      <c r="AS255" s="99">
        <f t="shared" si="247"/>
        <v>0</v>
      </c>
      <c r="AT255" s="100"/>
      <c r="AU255" s="98"/>
      <c r="AV255" s="99">
        <f t="shared" si="248"/>
        <v>0</v>
      </c>
      <c r="AW255" s="100"/>
      <c r="AX255" s="98"/>
      <c r="AY255" s="93">
        <f t="shared" si="249"/>
        <v>0</v>
      </c>
    </row>
    <row r="256" spans="1:52" s="3" customFormat="1" ht="30" customHeight="1">
      <c r="A256" s="330" t="s">
        <v>266</v>
      </c>
      <c r="B256" s="331" t="s">
        <v>64</v>
      </c>
      <c r="C256" s="332"/>
      <c r="D256" s="333"/>
      <c r="E256" s="333"/>
      <c r="F256" s="297">
        <f>SUM(F257:F262)</f>
        <v>600</v>
      </c>
      <c r="G256" s="298">
        <f>SUM(G257:G262)</f>
        <v>702</v>
      </c>
      <c r="H256" s="322"/>
      <c r="I256" s="323">
        <f t="shared" ref="I256" si="280">+P256+S256+V256+Y256+AB256+AE256</f>
        <v>0</v>
      </c>
      <c r="J256" s="323">
        <f t="shared" ref="J256" si="281">+AH256+AK256+AN256+AQ256+AT256+AW256</f>
        <v>0</v>
      </c>
      <c r="K256" s="324">
        <f t="shared" si="276"/>
        <v>0</v>
      </c>
      <c r="L256" s="91">
        <f t="shared" si="277"/>
        <v>0</v>
      </c>
      <c r="M256" s="267" t="e">
        <f t="shared" si="278"/>
        <v>#DIV/0!</v>
      </c>
      <c r="N256" s="268">
        <f t="shared" si="237"/>
        <v>0</v>
      </c>
      <c r="O256" s="269">
        <f>+F256-N256</f>
        <v>600</v>
      </c>
      <c r="P256" s="97"/>
      <c r="Q256" s="98"/>
      <c r="R256" s="99">
        <f t="shared" si="238"/>
        <v>0</v>
      </c>
      <c r="S256" s="100"/>
      <c r="T256" s="98"/>
      <c r="U256" s="99">
        <f t="shared" si="239"/>
        <v>0</v>
      </c>
      <c r="V256" s="100"/>
      <c r="W256" s="101"/>
      <c r="X256" s="99">
        <f t="shared" si="240"/>
        <v>0</v>
      </c>
      <c r="Y256" s="100"/>
      <c r="Z256" s="98"/>
      <c r="AA256" s="99">
        <f t="shared" si="241"/>
        <v>0</v>
      </c>
      <c r="AB256" s="100"/>
      <c r="AC256" s="98"/>
      <c r="AD256" s="99">
        <f t="shared" si="242"/>
        <v>0</v>
      </c>
      <c r="AE256" s="100"/>
      <c r="AF256" s="98"/>
      <c r="AG256" s="93">
        <f t="shared" si="243"/>
        <v>0</v>
      </c>
      <c r="AH256" s="93"/>
      <c r="AI256" s="98"/>
      <c r="AJ256" s="99">
        <f t="shared" si="244"/>
        <v>0</v>
      </c>
      <c r="AK256" s="100"/>
      <c r="AL256" s="98"/>
      <c r="AM256" s="99">
        <f t="shared" si="245"/>
        <v>0</v>
      </c>
      <c r="AN256" s="100"/>
      <c r="AO256" s="98"/>
      <c r="AP256" s="99">
        <f t="shared" si="246"/>
        <v>0</v>
      </c>
      <c r="AQ256" s="100"/>
      <c r="AR256" s="98"/>
      <c r="AS256" s="99">
        <f t="shared" si="247"/>
        <v>0</v>
      </c>
      <c r="AT256" s="100"/>
      <c r="AU256" s="98"/>
      <c r="AV256" s="99">
        <f t="shared" si="248"/>
        <v>0</v>
      </c>
      <c r="AW256" s="100"/>
      <c r="AX256" s="98"/>
      <c r="AY256" s="93">
        <f t="shared" si="249"/>
        <v>0</v>
      </c>
    </row>
    <row r="257" spans="1:51" ht="30" customHeight="1">
      <c r="A257" s="199" t="s">
        <v>462</v>
      </c>
      <c r="B257" s="235" t="s">
        <v>55</v>
      </c>
      <c r="C257" s="19" t="s">
        <v>17</v>
      </c>
      <c r="D257" s="106">
        <f>200*2</f>
        <v>400</v>
      </c>
      <c r="E257" s="139">
        <v>0.3</v>
      </c>
      <c r="F257" s="107">
        <f>200*2*E257</f>
        <v>120</v>
      </c>
      <c r="G257" s="108">
        <f t="shared" ref="G257:G262" si="282">F257*1.17</f>
        <v>140.39999999999998</v>
      </c>
      <c r="H257" s="325"/>
      <c r="I257" s="255">
        <f t="shared" si="274"/>
        <v>0</v>
      </c>
      <c r="J257" s="255">
        <f t="shared" si="275"/>
        <v>0</v>
      </c>
      <c r="K257" s="326">
        <f t="shared" si="276"/>
        <v>0</v>
      </c>
      <c r="L257" s="197">
        <f t="shared" si="277"/>
        <v>400</v>
      </c>
      <c r="M257" s="113">
        <f t="shared" si="278"/>
        <v>1</v>
      </c>
      <c r="N257" s="114">
        <f t="shared" si="237"/>
        <v>0</v>
      </c>
      <c r="O257" s="198">
        <f t="shared" si="279"/>
        <v>120</v>
      </c>
      <c r="P257" s="82"/>
      <c r="Q257" s="75"/>
      <c r="R257" s="76">
        <f t="shared" si="238"/>
        <v>0</v>
      </c>
      <c r="S257" s="74"/>
      <c r="T257" s="75"/>
      <c r="U257" s="76">
        <f t="shared" si="239"/>
        <v>0</v>
      </c>
      <c r="V257" s="74"/>
      <c r="W257" s="83"/>
      <c r="X257" s="76">
        <f t="shared" si="240"/>
        <v>0</v>
      </c>
      <c r="Y257" s="74"/>
      <c r="Z257" s="75"/>
      <c r="AA257" s="76">
        <f t="shared" si="241"/>
        <v>0</v>
      </c>
      <c r="AB257" s="74"/>
      <c r="AC257" s="75"/>
      <c r="AD257" s="76">
        <f t="shared" si="242"/>
        <v>0</v>
      </c>
      <c r="AE257" s="74"/>
      <c r="AF257" s="75"/>
      <c r="AG257" s="61">
        <f t="shared" si="243"/>
        <v>0</v>
      </c>
      <c r="AH257" s="61"/>
      <c r="AI257" s="75"/>
      <c r="AJ257" s="76">
        <f t="shared" si="244"/>
        <v>0</v>
      </c>
      <c r="AK257" s="74"/>
      <c r="AL257" s="75"/>
      <c r="AM257" s="76">
        <f t="shared" si="245"/>
        <v>0</v>
      </c>
      <c r="AN257" s="74"/>
      <c r="AO257" s="75"/>
      <c r="AP257" s="76">
        <f t="shared" si="246"/>
        <v>0</v>
      </c>
      <c r="AQ257" s="74"/>
      <c r="AR257" s="75"/>
      <c r="AS257" s="76">
        <f t="shared" si="247"/>
        <v>0</v>
      </c>
      <c r="AT257" s="74"/>
      <c r="AU257" s="75"/>
      <c r="AV257" s="76">
        <f t="shared" si="248"/>
        <v>0</v>
      </c>
      <c r="AW257" s="74"/>
      <c r="AX257" s="75"/>
      <c r="AY257" s="61">
        <f t="shared" si="249"/>
        <v>0</v>
      </c>
    </row>
    <row r="258" spans="1:51" ht="30" customHeight="1">
      <c r="A258" s="199" t="s">
        <v>463</v>
      </c>
      <c r="B258" s="235" t="s">
        <v>79</v>
      </c>
      <c r="C258" s="19" t="s">
        <v>17</v>
      </c>
      <c r="D258" s="106">
        <f>200*2</f>
        <v>400</v>
      </c>
      <c r="E258" s="139">
        <v>0.3</v>
      </c>
      <c r="F258" s="107">
        <f>200*2*E258</f>
        <v>120</v>
      </c>
      <c r="G258" s="108">
        <f t="shared" si="282"/>
        <v>140.39999999999998</v>
      </c>
      <c r="H258" s="325"/>
      <c r="I258" s="255">
        <f t="shared" si="274"/>
        <v>0</v>
      </c>
      <c r="J258" s="255">
        <f t="shared" si="275"/>
        <v>0</v>
      </c>
      <c r="K258" s="326">
        <f t="shared" si="276"/>
        <v>0</v>
      </c>
      <c r="L258" s="197">
        <f t="shared" si="277"/>
        <v>400</v>
      </c>
      <c r="M258" s="113">
        <f t="shared" si="278"/>
        <v>1</v>
      </c>
      <c r="N258" s="114">
        <f t="shared" si="237"/>
        <v>0</v>
      </c>
      <c r="O258" s="198">
        <f t="shared" si="279"/>
        <v>120</v>
      </c>
      <c r="P258" s="82"/>
      <c r="Q258" s="75"/>
      <c r="R258" s="76">
        <f t="shared" si="238"/>
        <v>0</v>
      </c>
      <c r="S258" s="74"/>
      <c r="T258" s="75"/>
      <c r="U258" s="76">
        <f t="shared" si="239"/>
        <v>0</v>
      </c>
      <c r="V258" s="74"/>
      <c r="W258" s="83"/>
      <c r="X258" s="76">
        <f t="shared" si="240"/>
        <v>0</v>
      </c>
      <c r="Y258" s="74"/>
      <c r="Z258" s="75"/>
      <c r="AA258" s="76">
        <f t="shared" si="241"/>
        <v>0</v>
      </c>
      <c r="AB258" s="74"/>
      <c r="AC258" s="75"/>
      <c r="AD258" s="76">
        <f t="shared" si="242"/>
        <v>0</v>
      </c>
      <c r="AE258" s="74"/>
      <c r="AF258" s="75"/>
      <c r="AG258" s="61">
        <f t="shared" si="243"/>
        <v>0</v>
      </c>
      <c r="AH258" s="61"/>
      <c r="AI258" s="75"/>
      <c r="AJ258" s="76">
        <f t="shared" si="244"/>
        <v>0</v>
      </c>
      <c r="AK258" s="74"/>
      <c r="AL258" s="75"/>
      <c r="AM258" s="76">
        <f t="shared" si="245"/>
        <v>0</v>
      </c>
      <c r="AN258" s="74"/>
      <c r="AO258" s="75"/>
      <c r="AP258" s="76">
        <f t="shared" si="246"/>
        <v>0</v>
      </c>
      <c r="AQ258" s="74"/>
      <c r="AR258" s="75"/>
      <c r="AS258" s="76">
        <f t="shared" si="247"/>
        <v>0</v>
      </c>
      <c r="AT258" s="74"/>
      <c r="AU258" s="75"/>
      <c r="AV258" s="76">
        <f t="shared" si="248"/>
        <v>0</v>
      </c>
      <c r="AW258" s="74"/>
      <c r="AX258" s="75"/>
      <c r="AY258" s="61">
        <f t="shared" si="249"/>
        <v>0</v>
      </c>
    </row>
    <row r="259" spans="1:51" ht="30" customHeight="1">
      <c r="A259" s="199" t="s">
        <v>464</v>
      </c>
      <c r="B259" s="235" t="s">
        <v>57</v>
      </c>
      <c r="C259" s="19" t="s">
        <v>17</v>
      </c>
      <c r="D259" s="106">
        <f>200*2</f>
        <v>400</v>
      </c>
      <c r="E259" s="139">
        <v>0.3</v>
      </c>
      <c r="F259" s="107">
        <f>200*2*E259</f>
        <v>120</v>
      </c>
      <c r="G259" s="108">
        <f t="shared" si="282"/>
        <v>140.39999999999998</v>
      </c>
      <c r="H259" s="325"/>
      <c r="I259" s="255">
        <f t="shared" si="274"/>
        <v>0</v>
      </c>
      <c r="J259" s="255">
        <f t="shared" si="275"/>
        <v>0</v>
      </c>
      <c r="K259" s="326">
        <f t="shared" si="276"/>
        <v>0</v>
      </c>
      <c r="L259" s="197">
        <f t="shared" si="277"/>
        <v>400</v>
      </c>
      <c r="M259" s="113">
        <f t="shared" si="278"/>
        <v>1</v>
      </c>
      <c r="N259" s="114">
        <f t="shared" si="237"/>
        <v>0</v>
      </c>
      <c r="O259" s="198">
        <f t="shared" si="279"/>
        <v>120</v>
      </c>
      <c r="P259" s="82"/>
      <c r="Q259" s="75"/>
      <c r="R259" s="76">
        <f t="shared" si="238"/>
        <v>0</v>
      </c>
      <c r="S259" s="74"/>
      <c r="T259" s="75"/>
      <c r="U259" s="76">
        <f t="shared" si="239"/>
        <v>0</v>
      </c>
      <c r="V259" s="74"/>
      <c r="W259" s="83"/>
      <c r="X259" s="76">
        <f t="shared" si="240"/>
        <v>0</v>
      </c>
      <c r="Y259" s="74"/>
      <c r="Z259" s="75"/>
      <c r="AA259" s="76">
        <f t="shared" si="241"/>
        <v>0</v>
      </c>
      <c r="AB259" s="74"/>
      <c r="AC259" s="75"/>
      <c r="AD259" s="76">
        <f t="shared" si="242"/>
        <v>0</v>
      </c>
      <c r="AE259" s="74"/>
      <c r="AF259" s="75"/>
      <c r="AG259" s="61">
        <f t="shared" si="243"/>
        <v>0</v>
      </c>
      <c r="AH259" s="61"/>
      <c r="AI259" s="75"/>
      <c r="AJ259" s="76">
        <f t="shared" si="244"/>
        <v>0</v>
      </c>
      <c r="AK259" s="74"/>
      <c r="AL259" s="75"/>
      <c r="AM259" s="76">
        <f t="shared" si="245"/>
        <v>0</v>
      </c>
      <c r="AN259" s="74"/>
      <c r="AO259" s="75"/>
      <c r="AP259" s="76">
        <f t="shared" si="246"/>
        <v>0</v>
      </c>
      <c r="AQ259" s="74"/>
      <c r="AR259" s="75"/>
      <c r="AS259" s="76">
        <f t="shared" si="247"/>
        <v>0</v>
      </c>
      <c r="AT259" s="74"/>
      <c r="AU259" s="75"/>
      <c r="AV259" s="76">
        <f t="shared" si="248"/>
        <v>0</v>
      </c>
      <c r="AW259" s="74"/>
      <c r="AX259" s="75"/>
      <c r="AY259" s="61">
        <f t="shared" si="249"/>
        <v>0</v>
      </c>
    </row>
    <row r="260" spans="1:51" ht="30" customHeight="1">
      <c r="A260" s="199" t="s">
        <v>465</v>
      </c>
      <c r="B260" s="235" t="s">
        <v>58</v>
      </c>
      <c r="C260" s="19" t="s">
        <v>17</v>
      </c>
      <c r="D260" s="106">
        <f>200*2</f>
        <v>400</v>
      </c>
      <c r="E260" s="139">
        <v>0.3</v>
      </c>
      <c r="F260" s="107">
        <f>200*2*E260</f>
        <v>120</v>
      </c>
      <c r="G260" s="108">
        <f t="shared" si="282"/>
        <v>140.39999999999998</v>
      </c>
      <c r="H260" s="325"/>
      <c r="I260" s="255">
        <f t="shared" si="274"/>
        <v>0</v>
      </c>
      <c r="J260" s="255">
        <f t="shared" si="275"/>
        <v>0</v>
      </c>
      <c r="K260" s="326">
        <f t="shared" si="276"/>
        <v>0</v>
      </c>
      <c r="L260" s="197">
        <f t="shared" si="277"/>
        <v>400</v>
      </c>
      <c r="M260" s="113">
        <f t="shared" si="278"/>
        <v>1</v>
      </c>
      <c r="N260" s="114">
        <f t="shared" si="237"/>
        <v>0</v>
      </c>
      <c r="O260" s="198">
        <f t="shared" si="279"/>
        <v>120</v>
      </c>
      <c r="P260" s="82"/>
      <c r="Q260" s="75"/>
      <c r="R260" s="76">
        <f t="shared" si="238"/>
        <v>0</v>
      </c>
      <c r="S260" s="74"/>
      <c r="T260" s="75"/>
      <c r="U260" s="76">
        <f t="shared" si="239"/>
        <v>0</v>
      </c>
      <c r="V260" s="74"/>
      <c r="W260" s="83"/>
      <c r="X260" s="76">
        <f t="shared" si="240"/>
        <v>0</v>
      </c>
      <c r="Y260" s="74"/>
      <c r="Z260" s="75"/>
      <c r="AA260" s="76">
        <f t="shared" si="241"/>
        <v>0</v>
      </c>
      <c r="AB260" s="74"/>
      <c r="AC260" s="75"/>
      <c r="AD260" s="76">
        <f t="shared" si="242"/>
        <v>0</v>
      </c>
      <c r="AE260" s="74"/>
      <c r="AF260" s="75"/>
      <c r="AG260" s="61">
        <f t="shared" si="243"/>
        <v>0</v>
      </c>
      <c r="AH260" s="61"/>
      <c r="AI260" s="75"/>
      <c r="AJ260" s="76">
        <f t="shared" si="244"/>
        <v>0</v>
      </c>
      <c r="AK260" s="74"/>
      <c r="AL260" s="75"/>
      <c r="AM260" s="76">
        <f t="shared" si="245"/>
        <v>0</v>
      </c>
      <c r="AN260" s="74"/>
      <c r="AO260" s="75"/>
      <c r="AP260" s="76">
        <f t="shared" si="246"/>
        <v>0</v>
      </c>
      <c r="AQ260" s="74"/>
      <c r="AR260" s="75"/>
      <c r="AS260" s="76">
        <f t="shared" si="247"/>
        <v>0</v>
      </c>
      <c r="AT260" s="74"/>
      <c r="AU260" s="75"/>
      <c r="AV260" s="76">
        <f t="shared" si="248"/>
        <v>0</v>
      </c>
      <c r="AW260" s="74"/>
      <c r="AX260" s="75"/>
      <c r="AY260" s="61">
        <f t="shared" si="249"/>
        <v>0</v>
      </c>
    </row>
    <row r="261" spans="1:51" ht="30" customHeight="1">
      <c r="A261" s="199" t="s">
        <v>466</v>
      </c>
      <c r="B261" s="235" t="s">
        <v>59</v>
      </c>
      <c r="C261" s="19" t="s">
        <v>17</v>
      </c>
      <c r="D261" s="106">
        <f>200*1</f>
        <v>200</v>
      </c>
      <c r="E261" s="139">
        <v>0.3</v>
      </c>
      <c r="F261" s="107">
        <f>200*1*E261</f>
        <v>60</v>
      </c>
      <c r="G261" s="108">
        <f t="shared" si="282"/>
        <v>70.199999999999989</v>
      </c>
      <c r="H261" s="325"/>
      <c r="I261" s="255">
        <f t="shared" si="274"/>
        <v>0</v>
      </c>
      <c r="J261" s="255">
        <f t="shared" si="275"/>
        <v>0</v>
      </c>
      <c r="K261" s="326">
        <f t="shared" si="276"/>
        <v>0</v>
      </c>
      <c r="L261" s="197">
        <f t="shared" si="277"/>
        <v>200</v>
      </c>
      <c r="M261" s="113">
        <f t="shared" si="278"/>
        <v>1</v>
      </c>
      <c r="N261" s="114">
        <f t="shared" si="237"/>
        <v>0</v>
      </c>
      <c r="O261" s="198">
        <f t="shared" si="279"/>
        <v>60</v>
      </c>
      <c r="P261" s="82"/>
      <c r="Q261" s="75"/>
      <c r="R261" s="76">
        <f t="shared" si="238"/>
        <v>0</v>
      </c>
      <c r="S261" s="74"/>
      <c r="T261" s="75"/>
      <c r="U261" s="76">
        <f t="shared" si="239"/>
        <v>0</v>
      </c>
      <c r="V261" s="74"/>
      <c r="W261" s="83"/>
      <c r="X261" s="76">
        <f t="shared" si="240"/>
        <v>0</v>
      </c>
      <c r="Y261" s="74"/>
      <c r="Z261" s="75"/>
      <c r="AA261" s="76">
        <f t="shared" si="241"/>
        <v>0</v>
      </c>
      <c r="AB261" s="74"/>
      <c r="AC261" s="75"/>
      <c r="AD261" s="76">
        <f t="shared" si="242"/>
        <v>0</v>
      </c>
      <c r="AE261" s="74"/>
      <c r="AF261" s="75"/>
      <c r="AG261" s="61">
        <f t="shared" si="243"/>
        <v>0</v>
      </c>
      <c r="AH261" s="61"/>
      <c r="AI261" s="75"/>
      <c r="AJ261" s="76">
        <f t="shared" si="244"/>
        <v>0</v>
      </c>
      <c r="AK261" s="74"/>
      <c r="AL261" s="75"/>
      <c r="AM261" s="76">
        <f t="shared" si="245"/>
        <v>0</v>
      </c>
      <c r="AN261" s="74"/>
      <c r="AO261" s="75"/>
      <c r="AP261" s="76">
        <f t="shared" si="246"/>
        <v>0</v>
      </c>
      <c r="AQ261" s="74"/>
      <c r="AR261" s="75"/>
      <c r="AS261" s="76">
        <f t="shared" si="247"/>
        <v>0</v>
      </c>
      <c r="AT261" s="74"/>
      <c r="AU261" s="75"/>
      <c r="AV261" s="76">
        <f t="shared" si="248"/>
        <v>0</v>
      </c>
      <c r="AW261" s="74"/>
      <c r="AX261" s="75"/>
      <c r="AY261" s="61">
        <f t="shared" si="249"/>
        <v>0</v>
      </c>
    </row>
    <row r="262" spans="1:51" ht="30" customHeight="1">
      <c r="A262" s="199" t="s">
        <v>467</v>
      </c>
      <c r="B262" s="235" t="s">
        <v>60</v>
      </c>
      <c r="C262" s="19" t="s">
        <v>17</v>
      </c>
      <c r="D262" s="106">
        <f>200*1</f>
        <v>200</v>
      </c>
      <c r="E262" s="139">
        <v>0.3</v>
      </c>
      <c r="F262" s="107">
        <f>200*1*E262</f>
        <v>60</v>
      </c>
      <c r="G262" s="108">
        <f t="shared" si="282"/>
        <v>70.199999999999989</v>
      </c>
      <c r="H262" s="325"/>
      <c r="I262" s="255">
        <f t="shared" si="274"/>
        <v>0</v>
      </c>
      <c r="J262" s="255">
        <f t="shared" si="275"/>
        <v>0</v>
      </c>
      <c r="K262" s="326">
        <f t="shared" si="276"/>
        <v>0</v>
      </c>
      <c r="L262" s="197">
        <f t="shared" si="277"/>
        <v>200</v>
      </c>
      <c r="M262" s="113">
        <f t="shared" si="278"/>
        <v>1</v>
      </c>
      <c r="N262" s="114">
        <f t="shared" si="237"/>
        <v>0</v>
      </c>
      <c r="O262" s="198">
        <f t="shared" si="279"/>
        <v>60</v>
      </c>
      <c r="P262" s="82"/>
      <c r="Q262" s="75"/>
      <c r="R262" s="76">
        <f t="shared" si="238"/>
        <v>0</v>
      </c>
      <c r="S262" s="74"/>
      <c r="T262" s="75"/>
      <c r="U262" s="76">
        <f t="shared" si="239"/>
        <v>0</v>
      </c>
      <c r="V262" s="74"/>
      <c r="W262" s="83"/>
      <c r="X262" s="76">
        <f t="shared" si="240"/>
        <v>0</v>
      </c>
      <c r="Y262" s="74"/>
      <c r="Z262" s="75"/>
      <c r="AA262" s="76">
        <f t="shared" si="241"/>
        <v>0</v>
      </c>
      <c r="AB262" s="74"/>
      <c r="AC262" s="75"/>
      <c r="AD262" s="76">
        <f t="shared" si="242"/>
        <v>0</v>
      </c>
      <c r="AE262" s="74"/>
      <c r="AF262" s="75"/>
      <c r="AG262" s="61">
        <f t="shared" si="243"/>
        <v>0</v>
      </c>
      <c r="AH262" s="61"/>
      <c r="AI262" s="75"/>
      <c r="AJ262" s="76">
        <f t="shared" si="244"/>
        <v>0</v>
      </c>
      <c r="AK262" s="74"/>
      <c r="AL262" s="75"/>
      <c r="AM262" s="76">
        <f t="shared" si="245"/>
        <v>0</v>
      </c>
      <c r="AN262" s="74"/>
      <c r="AO262" s="75"/>
      <c r="AP262" s="76">
        <f t="shared" si="246"/>
        <v>0</v>
      </c>
      <c r="AQ262" s="74"/>
      <c r="AR262" s="75"/>
      <c r="AS262" s="76">
        <f t="shared" si="247"/>
        <v>0</v>
      </c>
      <c r="AT262" s="74"/>
      <c r="AU262" s="75"/>
      <c r="AV262" s="76">
        <f t="shared" si="248"/>
        <v>0</v>
      </c>
      <c r="AW262" s="74"/>
      <c r="AX262" s="75"/>
      <c r="AY262" s="61">
        <f t="shared" si="249"/>
        <v>0</v>
      </c>
    </row>
    <row r="263" spans="1:51" s="3" customFormat="1" ht="30" customHeight="1">
      <c r="A263" s="330" t="s">
        <v>267</v>
      </c>
      <c r="B263" s="331" t="s">
        <v>81</v>
      </c>
      <c r="C263" s="332"/>
      <c r="D263" s="333"/>
      <c r="E263" s="333"/>
      <c r="F263" s="297">
        <f>SUM(F264:F269)</f>
        <v>300</v>
      </c>
      <c r="G263" s="298">
        <f>SUM(G264:G269)</f>
        <v>351</v>
      </c>
      <c r="H263" s="322"/>
      <c r="I263" s="323">
        <f t="shared" ref="I263" si="283">+P263+S263+V263+Y263+AB263+AE263</f>
        <v>0</v>
      </c>
      <c r="J263" s="323">
        <f t="shared" ref="J263" si="284">+AH263+AK263+AN263+AQ263+AT263+AW263</f>
        <v>0</v>
      </c>
      <c r="K263" s="324">
        <f t="shared" si="276"/>
        <v>0</v>
      </c>
      <c r="L263" s="91">
        <f t="shared" si="277"/>
        <v>0</v>
      </c>
      <c r="M263" s="267" t="e">
        <f t="shared" si="278"/>
        <v>#DIV/0!</v>
      </c>
      <c r="N263" s="268">
        <f t="shared" si="237"/>
        <v>0</v>
      </c>
      <c r="O263" s="269">
        <f t="shared" ref="O263" si="285">+F263-(R263+U263+X263+AA263+AD263+AG263+AJ263+AM263+AP263+AS263+AV263+AY263)</f>
        <v>300</v>
      </c>
      <c r="P263" s="97"/>
      <c r="Q263" s="98"/>
      <c r="R263" s="99">
        <f t="shared" si="238"/>
        <v>0</v>
      </c>
      <c r="S263" s="100"/>
      <c r="T263" s="98"/>
      <c r="U263" s="99">
        <f t="shared" si="239"/>
        <v>0</v>
      </c>
      <c r="V263" s="100"/>
      <c r="W263" s="101"/>
      <c r="X263" s="99">
        <f t="shared" si="240"/>
        <v>0</v>
      </c>
      <c r="Y263" s="100"/>
      <c r="Z263" s="98"/>
      <c r="AA263" s="99">
        <f t="shared" si="241"/>
        <v>0</v>
      </c>
      <c r="AB263" s="100"/>
      <c r="AC263" s="98"/>
      <c r="AD263" s="99">
        <f t="shared" si="242"/>
        <v>0</v>
      </c>
      <c r="AE263" s="100"/>
      <c r="AF263" s="98"/>
      <c r="AG263" s="93">
        <f t="shared" si="243"/>
        <v>0</v>
      </c>
      <c r="AH263" s="93"/>
      <c r="AI263" s="98"/>
      <c r="AJ263" s="99">
        <f t="shared" si="244"/>
        <v>0</v>
      </c>
      <c r="AK263" s="100"/>
      <c r="AL263" s="98"/>
      <c r="AM263" s="99">
        <f t="shared" si="245"/>
        <v>0</v>
      </c>
      <c r="AN263" s="100"/>
      <c r="AO263" s="98"/>
      <c r="AP263" s="99">
        <f t="shared" si="246"/>
        <v>0</v>
      </c>
      <c r="AQ263" s="100"/>
      <c r="AR263" s="98"/>
      <c r="AS263" s="99">
        <f t="shared" si="247"/>
        <v>0</v>
      </c>
      <c r="AT263" s="100"/>
      <c r="AU263" s="98"/>
      <c r="AV263" s="99">
        <f t="shared" si="248"/>
        <v>0</v>
      </c>
      <c r="AW263" s="100"/>
      <c r="AX263" s="98"/>
      <c r="AY263" s="93">
        <f t="shared" si="249"/>
        <v>0</v>
      </c>
    </row>
    <row r="264" spans="1:51" ht="30" customHeight="1">
      <c r="A264" s="199" t="s">
        <v>468</v>
      </c>
      <c r="B264" s="235" t="s">
        <v>55</v>
      </c>
      <c r="C264" s="19" t="s">
        <v>17</v>
      </c>
      <c r="D264" s="106">
        <f>100*2</f>
        <v>200</v>
      </c>
      <c r="E264" s="139">
        <v>0.3</v>
      </c>
      <c r="F264" s="107">
        <f>100*2*E264</f>
        <v>60</v>
      </c>
      <c r="G264" s="108">
        <f t="shared" ref="G264:G269" si="286">F264*1.17</f>
        <v>70.199999999999989</v>
      </c>
      <c r="H264" s="325"/>
      <c r="I264" s="255">
        <f t="shared" si="274"/>
        <v>0</v>
      </c>
      <c r="J264" s="255">
        <f t="shared" si="275"/>
        <v>0</v>
      </c>
      <c r="K264" s="326">
        <f t="shared" si="276"/>
        <v>0</v>
      </c>
      <c r="L264" s="197">
        <f t="shared" si="277"/>
        <v>200</v>
      </c>
      <c r="M264" s="113">
        <f t="shared" si="278"/>
        <v>1</v>
      </c>
      <c r="N264" s="114">
        <f t="shared" si="237"/>
        <v>0</v>
      </c>
      <c r="O264" s="198">
        <f t="shared" si="279"/>
        <v>60</v>
      </c>
      <c r="P264" s="82"/>
      <c r="Q264" s="75"/>
      <c r="R264" s="76">
        <f t="shared" si="238"/>
        <v>0</v>
      </c>
      <c r="S264" s="74"/>
      <c r="T264" s="75"/>
      <c r="U264" s="76">
        <f t="shared" si="239"/>
        <v>0</v>
      </c>
      <c r="V264" s="74"/>
      <c r="W264" s="83"/>
      <c r="X264" s="76">
        <f t="shared" si="240"/>
        <v>0</v>
      </c>
      <c r="Y264" s="74"/>
      <c r="Z264" s="75"/>
      <c r="AA264" s="76">
        <f t="shared" si="241"/>
        <v>0</v>
      </c>
      <c r="AB264" s="74"/>
      <c r="AC264" s="75"/>
      <c r="AD264" s="76">
        <f t="shared" si="242"/>
        <v>0</v>
      </c>
      <c r="AE264" s="74"/>
      <c r="AF264" s="75"/>
      <c r="AG264" s="61">
        <f t="shared" si="243"/>
        <v>0</v>
      </c>
      <c r="AH264" s="61"/>
      <c r="AI264" s="75"/>
      <c r="AJ264" s="76">
        <f t="shared" si="244"/>
        <v>0</v>
      </c>
      <c r="AK264" s="74"/>
      <c r="AL264" s="75"/>
      <c r="AM264" s="76">
        <f t="shared" si="245"/>
        <v>0</v>
      </c>
      <c r="AN264" s="74"/>
      <c r="AO264" s="75"/>
      <c r="AP264" s="76">
        <f t="shared" si="246"/>
        <v>0</v>
      </c>
      <c r="AQ264" s="74"/>
      <c r="AR264" s="75"/>
      <c r="AS264" s="76">
        <f t="shared" si="247"/>
        <v>0</v>
      </c>
      <c r="AT264" s="74"/>
      <c r="AU264" s="75"/>
      <c r="AV264" s="76">
        <f t="shared" si="248"/>
        <v>0</v>
      </c>
      <c r="AW264" s="74"/>
      <c r="AX264" s="75"/>
      <c r="AY264" s="61">
        <f t="shared" si="249"/>
        <v>0</v>
      </c>
    </row>
    <row r="265" spans="1:51" ht="30" customHeight="1">
      <c r="A265" s="199" t="s">
        <v>469</v>
      </c>
      <c r="B265" s="235" t="s">
        <v>79</v>
      </c>
      <c r="C265" s="19" t="s">
        <v>17</v>
      </c>
      <c r="D265" s="106">
        <f t="shared" ref="D265:D267" si="287">100*2</f>
        <v>200</v>
      </c>
      <c r="E265" s="139">
        <v>0.3</v>
      </c>
      <c r="F265" s="107">
        <f>100*2*E265</f>
        <v>60</v>
      </c>
      <c r="G265" s="108">
        <f t="shared" si="286"/>
        <v>70.199999999999989</v>
      </c>
      <c r="H265" s="325"/>
      <c r="I265" s="255">
        <f t="shared" si="274"/>
        <v>0</v>
      </c>
      <c r="J265" s="255">
        <f t="shared" si="275"/>
        <v>0</v>
      </c>
      <c r="K265" s="326">
        <f t="shared" si="276"/>
        <v>0</v>
      </c>
      <c r="L265" s="197">
        <f t="shared" si="277"/>
        <v>200</v>
      </c>
      <c r="M265" s="113">
        <f t="shared" si="278"/>
        <v>1</v>
      </c>
      <c r="N265" s="114">
        <f t="shared" si="237"/>
        <v>0</v>
      </c>
      <c r="O265" s="198">
        <f t="shared" si="279"/>
        <v>60</v>
      </c>
      <c r="P265" s="82"/>
      <c r="Q265" s="75"/>
      <c r="R265" s="76">
        <f t="shared" si="238"/>
        <v>0</v>
      </c>
      <c r="S265" s="74"/>
      <c r="T265" s="75"/>
      <c r="U265" s="76">
        <f t="shared" si="239"/>
        <v>0</v>
      </c>
      <c r="V265" s="74"/>
      <c r="W265" s="83"/>
      <c r="X265" s="76">
        <f t="shared" si="240"/>
        <v>0</v>
      </c>
      <c r="Y265" s="74"/>
      <c r="Z265" s="75"/>
      <c r="AA265" s="76">
        <f t="shared" si="241"/>
        <v>0</v>
      </c>
      <c r="AB265" s="74"/>
      <c r="AC265" s="75"/>
      <c r="AD265" s="76">
        <f t="shared" si="242"/>
        <v>0</v>
      </c>
      <c r="AE265" s="74"/>
      <c r="AF265" s="75"/>
      <c r="AG265" s="61">
        <f t="shared" si="243"/>
        <v>0</v>
      </c>
      <c r="AH265" s="61"/>
      <c r="AI265" s="75"/>
      <c r="AJ265" s="76">
        <f t="shared" si="244"/>
        <v>0</v>
      </c>
      <c r="AK265" s="74"/>
      <c r="AL265" s="75"/>
      <c r="AM265" s="76">
        <f t="shared" si="245"/>
        <v>0</v>
      </c>
      <c r="AN265" s="74"/>
      <c r="AO265" s="75"/>
      <c r="AP265" s="76">
        <f t="shared" si="246"/>
        <v>0</v>
      </c>
      <c r="AQ265" s="74"/>
      <c r="AR265" s="75"/>
      <c r="AS265" s="76">
        <f t="shared" si="247"/>
        <v>0</v>
      </c>
      <c r="AT265" s="74"/>
      <c r="AU265" s="75"/>
      <c r="AV265" s="76">
        <f t="shared" si="248"/>
        <v>0</v>
      </c>
      <c r="AW265" s="74"/>
      <c r="AX265" s="75"/>
      <c r="AY265" s="61">
        <f t="shared" si="249"/>
        <v>0</v>
      </c>
    </row>
    <row r="266" spans="1:51" ht="30" customHeight="1">
      <c r="A266" s="199" t="s">
        <v>470</v>
      </c>
      <c r="B266" s="235" t="s">
        <v>57</v>
      </c>
      <c r="C266" s="19" t="s">
        <v>17</v>
      </c>
      <c r="D266" s="106">
        <f t="shared" si="287"/>
        <v>200</v>
      </c>
      <c r="E266" s="139">
        <v>0.3</v>
      </c>
      <c r="F266" s="107">
        <f>100*2*E266</f>
        <v>60</v>
      </c>
      <c r="G266" s="108">
        <f t="shared" si="286"/>
        <v>70.199999999999989</v>
      </c>
      <c r="H266" s="325"/>
      <c r="I266" s="255">
        <f t="shared" si="274"/>
        <v>0</v>
      </c>
      <c r="J266" s="255">
        <f t="shared" si="275"/>
        <v>0</v>
      </c>
      <c r="K266" s="326">
        <f t="shared" si="276"/>
        <v>0</v>
      </c>
      <c r="L266" s="197">
        <f t="shared" si="277"/>
        <v>200</v>
      </c>
      <c r="M266" s="113">
        <f t="shared" si="278"/>
        <v>1</v>
      </c>
      <c r="N266" s="114">
        <f t="shared" si="237"/>
        <v>0</v>
      </c>
      <c r="O266" s="198">
        <f t="shared" si="279"/>
        <v>60</v>
      </c>
      <c r="P266" s="82"/>
      <c r="Q266" s="75"/>
      <c r="R266" s="76">
        <f t="shared" si="238"/>
        <v>0</v>
      </c>
      <c r="S266" s="74"/>
      <c r="T266" s="75"/>
      <c r="U266" s="76">
        <f t="shared" si="239"/>
        <v>0</v>
      </c>
      <c r="V266" s="74"/>
      <c r="W266" s="83"/>
      <c r="X266" s="76">
        <f t="shared" si="240"/>
        <v>0</v>
      </c>
      <c r="Y266" s="74"/>
      <c r="Z266" s="75"/>
      <c r="AA266" s="76">
        <f t="shared" si="241"/>
        <v>0</v>
      </c>
      <c r="AB266" s="74"/>
      <c r="AC266" s="75"/>
      <c r="AD266" s="76">
        <f t="shared" si="242"/>
        <v>0</v>
      </c>
      <c r="AE266" s="74"/>
      <c r="AF266" s="75"/>
      <c r="AG266" s="61">
        <f t="shared" si="243"/>
        <v>0</v>
      </c>
      <c r="AH266" s="61"/>
      <c r="AI266" s="75"/>
      <c r="AJ266" s="76">
        <f t="shared" si="244"/>
        <v>0</v>
      </c>
      <c r="AK266" s="74"/>
      <c r="AL266" s="75"/>
      <c r="AM266" s="76">
        <f t="shared" si="245"/>
        <v>0</v>
      </c>
      <c r="AN266" s="74"/>
      <c r="AO266" s="75"/>
      <c r="AP266" s="76">
        <f t="shared" si="246"/>
        <v>0</v>
      </c>
      <c r="AQ266" s="74"/>
      <c r="AR266" s="75"/>
      <c r="AS266" s="76">
        <f t="shared" si="247"/>
        <v>0</v>
      </c>
      <c r="AT266" s="74"/>
      <c r="AU266" s="75"/>
      <c r="AV266" s="76">
        <f t="shared" si="248"/>
        <v>0</v>
      </c>
      <c r="AW266" s="74"/>
      <c r="AX266" s="75"/>
      <c r="AY266" s="61">
        <f t="shared" si="249"/>
        <v>0</v>
      </c>
    </row>
    <row r="267" spans="1:51" ht="30" customHeight="1">
      <c r="A267" s="199" t="s">
        <v>471</v>
      </c>
      <c r="B267" s="235" t="s">
        <v>58</v>
      </c>
      <c r="C267" s="19" t="s">
        <v>17</v>
      </c>
      <c r="D267" s="106">
        <f t="shared" si="287"/>
        <v>200</v>
      </c>
      <c r="E267" s="139">
        <v>0.3</v>
      </c>
      <c r="F267" s="107">
        <f>100*2*E267</f>
        <v>60</v>
      </c>
      <c r="G267" s="108">
        <f t="shared" si="286"/>
        <v>70.199999999999989</v>
      </c>
      <c r="H267" s="325"/>
      <c r="I267" s="255">
        <f t="shared" si="274"/>
        <v>0</v>
      </c>
      <c r="J267" s="255">
        <f t="shared" si="275"/>
        <v>0</v>
      </c>
      <c r="K267" s="326">
        <f t="shared" si="276"/>
        <v>0</v>
      </c>
      <c r="L267" s="197">
        <f t="shared" si="277"/>
        <v>200</v>
      </c>
      <c r="M267" s="113">
        <f t="shared" si="278"/>
        <v>1</v>
      </c>
      <c r="N267" s="114">
        <f t="shared" si="237"/>
        <v>0</v>
      </c>
      <c r="O267" s="198">
        <f t="shared" si="279"/>
        <v>60</v>
      </c>
      <c r="P267" s="82"/>
      <c r="Q267" s="75"/>
      <c r="R267" s="76">
        <f t="shared" si="238"/>
        <v>0</v>
      </c>
      <c r="S267" s="74"/>
      <c r="T267" s="75"/>
      <c r="U267" s="76">
        <f t="shared" si="239"/>
        <v>0</v>
      </c>
      <c r="V267" s="74"/>
      <c r="W267" s="83"/>
      <c r="X267" s="76">
        <f t="shared" si="240"/>
        <v>0</v>
      </c>
      <c r="Y267" s="74"/>
      <c r="Z267" s="75"/>
      <c r="AA267" s="76">
        <f t="shared" si="241"/>
        <v>0</v>
      </c>
      <c r="AB267" s="74"/>
      <c r="AC267" s="75"/>
      <c r="AD267" s="76">
        <f t="shared" si="242"/>
        <v>0</v>
      </c>
      <c r="AE267" s="74"/>
      <c r="AF267" s="75"/>
      <c r="AG267" s="61">
        <f t="shared" si="243"/>
        <v>0</v>
      </c>
      <c r="AH267" s="61"/>
      <c r="AI267" s="75"/>
      <c r="AJ267" s="76">
        <f t="shared" si="244"/>
        <v>0</v>
      </c>
      <c r="AK267" s="74"/>
      <c r="AL267" s="75"/>
      <c r="AM267" s="76">
        <f t="shared" si="245"/>
        <v>0</v>
      </c>
      <c r="AN267" s="74"/>
      <c r="AO267" s="75"/>
      <c r="AP267" s="76">
        <f t="shared" si="246"/>
        <v>0</v>
      </c>
      <c r="AQ267" s="74"/>
      <c r="AR267" s="75"/>
      <c r="AS267" s="76">
        <f t="shared" si="247"/>
        <v>0</v>
      </c>
      <c r="AT267" s="74"/>
      <c r="AU267" s="75"/>
      <c r="AV267" s="76">
        <f t="shared" si="248"/>
        <v>0</v>
      </c>
      <c r="AW267" s="74"/>
      <c r="AX267" s="75"/>
      <c r="AY267" s="61">
        <f t="shared" si="249"/>
        <v>0</v>
      </c>
    </row>
    <row r="268" spans="1:51" ht="30" customHeight="1">
      <c r="A268" s="199" t="s">
        <v>472</v>
      </c>
      <c r="B268" s="235" t="s">
        <v>59</v>
      </c>
      <c r="C268" s="19" t="s">
        <v>17</v>
      </c>
      <c r="D268" s="106">
        <f>100*1</f>
        <v>100</v>
      </c>
      <c r="E268" s="139">
        <v>0.3</v>
      </c>
      <c r="F268" s="107">
        <f>100*1*E268</f>
        <v>30</v>
      </c>
      <c r="G268" s="108">
        <f t="shared" si="286"/>
        <v>35.099999999999994</v>
      </c>
      <c r="H268" s="325"/>
      <c r="I268" s="255">
        <f t="shared" si="274"/>
        <v>0</v>
      </c>
      <c r="J268" s="255">
        <f t="shared" si="275"/>
        <v>0</v>
      </c>
      <c r="K268" s="326">
        <f t="shared" si="276"/>
        <v>0</v>
      </c>
      <c r="L268" s="197">
        <f t="shared" si="277"/>
        <v>100</v>
      </c>
      <c r="M268" s="113">
        <f t="shared" si="278"/>
        <v>1</v>
      </c>
      <c r="N268" s="114">
        <f t="shared" si="237"/>
        <v>0</v>
      </c>
      <c r="O268" s="198">
        <f t="shared" si="279"/>
        <v>30</v>
      </c>
      <c r="P268" s="82"/>
      <c r="Q268" s="75"/>
      <c r="R268" s="76">
        <f t="shared" si="238"/>
        <v>0</v>
      </c>
      <c r="S268" s="74"/>
      <c r="T268" s="75"/>
      <c r="U268" s="76">
        <f t="shared" si="239"/>
        <v>0</v>
      </c>
      <c r="V268" s="74"/>
      <c r="W268" s="83"/>
      <c r="X268" s="76">
        <f t="shared" si="240"/>
        <v>0</v>
      </c>
      <c r="Y268" s="74"/>
      <c r="Z268" s="75"/>
      <c r="AA268" s="76">
        <f t="shared" si="241"/>
        <v>0</v>
      </c>
      <c r="AB268" s="74"/>
      <c r="AC268" s="75"/>
      <c r="AD268" s="76">
        <f t="shared" si="242"/>
        <v>0</v>
      </c>
      <c r="AE268" s="74"/>
      <c r="AF268" s="75"/>
      <c r="AG268" s="61">
        <f t="shared" si="243"/>
        <v>0</v>
      </c>
      <c r="AH268" s="61"/>
      <c r="AI268" s="75"/>
      <c r="AJ268" s="76">
        <f t="shared" si="244"/>
        <v>0</v>
      </c>
      <c r="AK268" s="74"/>
      <c r="AL268" s="75"/>
      <c r="AM268" s="76">
        <f t="shared" si="245"/>
        <v>0</v>
      </c>
      <c r="AN268" s="74"/>
      <c r="AO268" s="75"/>
      <c r="AP268" s="76">
        <f t="shared" si="246"/>
        <v>0</v>
      </c>
      <c r="AQ268" s="74"/>
      <c r="AR268" s="75"/>
      <c r="AS268" s="76">
        <f t="shared" si="247"/>
        <v>0</v>
      </c>
      <c r="AT268" s="74"/>
      <c r="AU268" s="75"/>
      <c r="AV268" s="76">
        <f t="shared" si="248"/>
        <v>0</v>
      </c>
      <c r="AW268" s="74"/>
      <c r="AX268" s="75"/>
      <c r="AY268" s="61">
        <f t="shared" si="249"/>
        <v>0</v>
      </c>
    </row>
    <row r="269" spans="1:51" ht="30" customHeight="1">
      <c r="A269" s="199" t="s">
        <v>473</v>
      </c>
      <c r="B269" s="235" t="s">
        <v>60</v>
      </c>
      <c r="C269" s="19" t="s">
        <v>17</v>
      </c>
      <c r="D269" s="106">
        <f>100*1</f>
        <v>100</v>
      </c>
      <c r="E269" s="139">
        <v>0.3</v>
      </c>
      <c r="F269" s="107">
        <f>100*1*E269</f>
        <v>30</v>
      </c>
      <c r="G269" s="108">
        <f t="shared" si="286"/>
        <v>35.099999999999994</v>
      </c>
      <c r="H269" s="325"/>
      <c r="I269" s="255">
        <f t="shared" si="274"/>
        <v>0</v>
      </c>
      <c r="J269" s="255">
        <f t="shared" si="275"/>
        <v>0</v>
      </c>
      <c r="K269" s="326">
        <f t="shared" si="276"/>
        <v>0</v>
      </c>
      <c r="L269" s="197">
        <f t="shared" si="277"/>
        <v>100</v>
      </c>
      <c r="M269" s="113">
        <f t="shared" si="278"/>
        <v>1</v>
      </c>
      <c r="N269" s="114">
        <f t="shared" si="237"/>
        <v>0</v>
      </c>
      <c r="O269" s="198">
        <f t="shared" si="279"/>
        <v>30</v>
      </c>
      <c r="P269" s="82"/>
      <c r="Q269" s="75"/>
      <c r="R269" s="76">
        <f t="shared" si="238"/>
        <v>0</v>
      </c>
      <c r="S269" s="74"/>
      <c r="T269" s="75"/>
      <c r="U269" s="76">
        <f t="shared" si="239"/>
        <v>0</v>
      </c>
      <c r="V269" s="74"/>
      <c r="W269" s="83"/>
      <c r="X269" s="76">
        <f t="shared" si="240"/>
        <v>0</v>
      </c>
      <c r="Y269" s="74"/>
      <c r="Z269" s="75"/>
      <c r="AA269" s="76">
        <f t="shared" si="241"/>
        <v>0</v>
      </c>
      <c r="AB269" s="74"/>
      <c r="AC269" s="75"/>
      <c r="AD269" s="76">
        <f t="shared" si="242"/>
        <v>0</v>
      </c>
      <c r="AE269" s="74"/>
      <c r="AF269" s="75"/>
      <c r="AG269" s="61">
        <f t="shared" si="243"/>
        <v>0</v>
      </c>
      <c r="AH269" s="61"/>
      <c r="AI269" s="75"/>
      <c r="AJ269" s="76">
        <f t="shared" si="244"/>
        <v>0</v>
      </c>
      <c r="AK269" s="74"/>
      <c r="AL269" s="75"/>
      <c r="AM269" s="76">
        <f t="shared" si="245"/>
        <v>0</v>
      </c>
      <c r="AN269" s="74"/>
      <c r="AO269" s="75"/>
      <c r="AP269" s="76">
        <f t="shared" si="246"/>
        <v>0</v>
      </c>
      <c r="AQ269" s="74"/>
      <c r="AR269" s="75"/>
      <c r="AS269" s="76">
        <f t="shared" si="247"/>
        <v>0</v>
      </c>
      <c r="AT269" s="74"/>
      <c r="AU269" s="75"/>
      <c r="AV269" s="76">
        <f t="shared" si="248"/>
        <v>0</v>
      </c>
      <c r="AW269" s="74"/>
      <c r="AX269" s="75"/>
      <c r="AY269" s="61">
        <f t="shared" si="249"/>
        <v>0</v>
      </c>
    </row>
    <row r="270" spans="1:51" s="3" customFormat="1" ht="30" customHeight="1">
      <c r="A270" s="330" t="s">
        <v>268</v>
      </c>
      <c r="B270" s="331" t="s">
        <v>66</v>
      </c>
      <c r="C270" s="332"/>
      <c r="D270" s="295"/>
      <c r="E270" s="295"/>
      <c r="F270" s="297">
        <f t="shared" ref="F270" si="288">SUM(F271:F276)</f>
        <v>240</v>
      </c>
      <c r="G270" s="298">
        <f t="shared" ref="G270" si="289">SUM(G271:G276)</f>
        <v>280.79999999999995</v>
      </c>
      <c r="H270" s="322"/>
      <c r="I270" s="323">
        <f t="shared" ref="I270" si="290">+P270+S270+V270+Y270+AB270+AE270</f>
        <v>0</v>
      </c>
      <c r="J270" s="323">
        <f t="shared" ref="J270" si="291">+AH270+AK270+AN270+AQ270+AT270+AW270</f>
        <v>0</v>
      </c>
      <c r="K270" s="324">
        <f t="shared" si="276"/>
        <v>0</v>
      </c>
      <c r="L270" s="91">
        <f t="shared" si="277"/>
        <v>0</v>
      </c>
      <c r="M270" s="267" t="e">
        <f t="shared" si="278"/>
        <v>#DIV/0!</v>
      </c>
      <c r="N270" s="268">
        <f t="shared" si="237"/>
        <v>0</v>
      </c>
      <c r="O270" s="269">
        <f t="shared" ref="O270" si="292">+F270-(R270+U270+X270+AA270+AD270+AG270+AJ270+AM270+AP270+AS270+AV270+AY270)</f>
        <v>240</v>
      </c>
      <c r="P270" s="97"/>
      <c r="Q270" s="98"/>
      <c r="R270" s="99">
        <f t="shared" si="238"/>
        <v>0</v>
      </c>
      <c r="S270" s="100"/>
      <c r="T270" s="98"/>
      <c r="U270" s="99">
        <f t="shared" si="239"/>
        <v>0</v>
      </c>
      <c r="V270" s="100"/>
      <c r="W270" s="101"/>
      <c r="X270" s="99">
        <f t="shared" si="240"/>
        <v>0</v>
      </c>
      <c r="Y270" s="100"/>
      <c r="Z270" s="98"/>
      <c r="AA270" s="99">
        <f t="shared" si="241"/>
        <v>0</v>
      </c>
      <c r="AB270" s="100"/>
      <c r="AC270" s="98"/>
      <c r="AD270" s="99">
        <f t="shared" si="242"/>
        <v>0</v>
      </c>
      <c r="AE270" s="100"/>
      <c r="AF270" s="98"/>
      <c r="AG270" s="93">
        <f t="shared" si="243"/>
        <v>0</v>
      </c>
      <c r="AH270" s="93"/>
      <c r="AI270" s="98"/>
      <c r="AJ270" s="99">
        <f t="shared" si="244"/>
        <v>0</v>
      </c>
      <c r="AK270" s="100"/>
      <c r="AL270" s="98"/>
      <c r="AM270" s="99">
        <f t="shared" si="245"/>
        <v>0</v>
      </c>
      <c r="AN270" s="100"/>
      <c r="AO270" s="98"/>
      <c r="AP270" s="99">
        <f t="shared" si="246"/>
        <v>0</v>
      </c>
      <c r="AQ270" s="100"/>
      <c r="AR270" s="98"/>
      <c r="AS270" s="99">
        <f t="shared" si="247"/>
        <v>0</v>
      </c>
      <c r="AT270" s="100"/>
      <c r="AU270" s="98"/>
      <c r="AV270" s="99">
        <f t="shared" si="248"/>
        <v>0</v>
      </c>
      <c r="AW270" s="100"/>
      <c r="AX270" s="98"/>
      <c r="AY270" s="93">
        <f t="shared" si="249"/>
        <v>0</v>
      </c>
    </row>
    <row r="271" spans="1:51" ht="30" customHeight="1">
      <c r="A271" s="199" t="s">
        <v>474</v>
      </c>
      <c r="B271" s="235" t="s">
        <v>55</v>
      </c>
      <c r="C271" s="19" t="s">
        <v>17</v>
      </c>
      <c r="D271" s="139">
        <f>80*2</f>
        <v>160</v>
      </c>
      <c r="E271" s="139">
        <v>0.3</v>
      </c>
      <c r="F271" s="107">
        <f>80*2*E271</f>
        <v>48</v>
      </c>
      <c r="G271" s="108">
        <f t="shared" ref="G271:G276" si="293">F271*1.17</f>
        <v>56.16</v>
      </c>
      <c r="H271" s="325"/>
      <c r="I271" s="255">
        <f t="shared" si="274"/>
        <v>0</v>
      </c>
      <c r="J271" s="255">
        <f t="shared" si="275"/>
        <v>0</v>
      </c>
      <c r="K271" s="326">
        <f t="shared" si="276"/>
        <v>0</v>
      </c>
      <c r="L271" s="197">
        <f t="shared" si="277"/>
        <v>160</v>
      </c>
      <c r="M271" s="113">
        <f t="shared" si="278"/>
        <v>1</v>
      </c>
      <c r="N271" s="114">
        <f t="shared" si="237"/>
        <v>0</v>
      </c>
      <c r="O271" s="198">
        <f t="shared" si="279"/>
        <v>48</v>
      </c>
      <c r="P271" s="82"/>
      <c r="Q271" s="75"/>
      <c r="R271" s="76">
        <f t="shared" si="238"/>
        <v>0</v>
      </c>
      <c r="S271" s="74"/>
      <c r="T271" s="75"/>
      <c r="U271" s="76">
        <f t="shared" si="239"/>
        <v>0</v>
      </c>
      <c r="V271" s="74"/>
      <c r="W271" s="83"/>
      <c r="X271" s="76">
        <f t="shared" si="240"/>
        <v>0</v>
      </c>
      <c r="Y271" s="74"/>
      <c r="Z271" s="75"/>
      <c r="AA271" s="76">
        <f t="shared" si="241"/>
        <v>0</v>
      </c>
      <c r="AB271" s="74"/>
      <c r="AC271" s="75"/>
      <c r="AD271" s="76">
        <f t="shared" si="242"/>
        <v>0</v>
      </c>
      <c r="AE271" s="74"/>
      <c r="AF271" s="75"/>
      <c r="AG271" s="61">
        <f t="shared" si="243"/>
        <v>0</v>
      </c>
      <c r="AH271" s="61"/>
      <c r="AI271" s="75"/>
      <c r="AJ271" s="76">
        <f t="shared" si="244"/>
        <v>0</v>
      </c>
      <c r="AK271" s="74"/>
      <c r="AL271" s="75"/>
      <c r="AM271" s="76">
        <f t="shared" si="245"/>
        <v>0</v>
      </c>
      <c r="AN271" s="74"/>
      <c r="AO271" s="75"/>
      <c r="AP271" s="76">
        <f t="shared" si="246"/>
        <v>0</v>
      </c>
      <c r="AQ271" s="74"/>
      <c r="AR271" s="75"/>
      <c r="AS271" s="76">
        <f t="shared" si="247"/>
        <v>0</v>
      </c>
      <c r="AT271" s="74"/>
      <c r="AU271" s="75"/>
      <c r="AV271" s="76">
        <f t="shared" si="248"/>
        <v>0</v>
      </c>
      <c r="AW271" s="74"/>
      <c r="AX271" s="75"/>
      <c r="AY271" s="61">
        <f t="shared" si="249"/>
        <v>0</v>
      </c>
    </row>
    <row r="272" spans="1:51" ht="30" customHeight="1">
      <c r="A272" s="199" t="s">
        <v>475</v>
      </c>
      <c r="B272" s="235" t="s">
        <v>79</v>
      </c>
      <c r="C272" s="19" t="s">
        <v>17</v>
      </c>
      <c r="D272" s="139">
        <f t="shared" ref="D272:D274" si="294">80*2</f>
        <v>160</v>
      </c>
      <c r="E272" s="139">
        <v>0.3</v>
      </c>
      <c r="F272" s="107">
        <f>80*2*E272</f>
        <v>48</v>
      </c>
      <c r="G272" s="108">
        <f t="shared" si="293"/>
        <v>56.16</v>
      </c>
      <c r="H272" s="325"/>
      <c r="I272" s="255">
        <f t="shared" si="274"/>
        <v>0</v>
      </c>
      <c r="J272" s="255">
        <f t="shared" si="275"/>
        <v>0</v>
      </c>
      <c r="K272" s="326">
        <f t="shared" si="276"/>
        <v>0</v>
      </c>
      <c r="L272" s="197">
        <f t="shared" si="277"/>
        <v>160</v>
      </c>
      <c r="M272" s="113">
        <f t="shared" si="278"/>
        <v>1</v>
      </c>
      <c r="N272" s="114">
        <f t="shared" si="237"/>
        <v>0</v>
      </c>
      <c r="O272" s="198">
        <f t="shared" si="279"/>
        <v>48</v>
      </c>
      <c r="P272" s="82"/>
      <c r="Q272" s="75"/>
      <c r="R272" s="76">
        <f t="shared" si="238"/>
        <v>0</v>
      </c>
      <c r="S272" s="74"/>
      <c r="T272" s="75"/>
      <c r="U272" s="76">
        <f t="shared" si="239"/>
        <v>0</v>
      </c>
      <c r="V272" s="74"/>
      <c r="W272" s="83"/>
      <c r="X272" s="76">
        <f t="shared" si="240"/>
        <v>0</v>
      </c>
      <c r="Y272" s="74"/>
      <c r="Z272" s="75"/>
      <c r="AA272" s="76">
        <f t="shared" si="241"/>
        <v>0</v>
      </c>
      <c r="AB272" s="74"/>
      <c r="AC272" s="75"/>
      <c r="AD272" s="76">
        <f t="shared" si="242"/>
        <v>0</v>
      </c>
      <c r="AE272" s="74"/>
      <c r="AF272" s="75"/>
      <c r="AG272" s="61">
        <f t="shared" si="243"/>
        <v>0</v>
      </c>
      <c r="AH272" s="61"/>
      <c r="AI272" s="75"/>
      <c r="AJ272" s="76">
        <f t="shared" si="244"/>
        <v>0</v>
      </c>
      <c r="AK272" s="74"/>
      <c r="AL272" s="75"/>
      <c r="AM272" s="76">
        <f t="shared" si="245"/>
        <v>0</v>
      </c>
      <c r="AN272" s="74"/>
      <c r="AO272" s="75"/>
      <c r="AP272" s="76">
        <f t="shared" si="246"/>
        <v>0</v>
      </c>
      <c r="AQ272" s="74"/>
      <c r="AR272" s="75"/>
      <c r="AS272" s="76">
        <f t="shared" si="247"/>
        <v>0</v>
      </c>
      <c r="AT272" s="74"/>
      <c r="AU272" s="75"/>
      <c r="AV272" s="76">
        <f t="shared" si="248"/>
        <v>0</v>
      </c>
      <c r="AW272" s="74"/>
      <c r="AX272" s="75"/>
      <c r="AY272" s="61">
        <f t="shared" si="249"/>
        <v>0</v>
      </c>
    </row>
    <row r="273" spans="1:51" ht="30" customHeight="1">
      <c r="A273" s="199" t="s">
        <v>476</v>
      </c>
      <c r="B273" s="235" t="s">
        <v>57</v>
      </c>
      <c r="C273" s="19" t="s">
        <v>17</v>
      </c>
      <c r="D273" s="139">
        <f t="shared" si="294"/>
        <v>160</v>
      </c>
      <c r="E273" s="139">
        <v>0.3</v>
      </c>
      <c r="F273" s="107">
        <f>80*2*E273</f>
        <v>48</v>
      </c>
      <c r="G273" s="108">
        <f t="shared" si="293"/>
        <v>56.16</v>
      </c>
      <c r="H273" s="325"/>
      <c r="I273" s="255">
        <f t="shared" si="274"/>
        <v>0</v>
      </c>
      <c r="J273" s="255">
        <f t="shared" si="275"/>
        <v>0</v>
      </c>
      <c r="K273" s="326">
        <f t="shared" si="276"/>
        <v>0</v>
      </c>
      <c r="L273" s="197">
        <f t="shared" si="277"/>
        <v>160</v>
      </c>
      <c r="M273" s="113">
        <f t="shared" si="278"/>
        <v>1</v>
      </c>
      <c r="N273" s="114">
        <f t="shared" ref="N273:N336" si="295">+R273+U273+X273+AA273+AD273+AG273+AJ273+AM273+AP273+AS273+AV273+AY273</f>
        <v>0</v>
      </c>
      <c r="O273" s="198">
        <f t="shared" si="279"/>
        <v>48</v>
      </c>
      <c r="P273" s="82"/>
      <c r="Q273" s="75"/>
      <c r="R273" s="76">
        <f t="shared" ref="R273:R336" si="296">+P273*Q273</f>
        <v>0</v>
      </c>
      <c r="S273" s="74"/>
      <c r="T273" s="75"/>
      <c r="U273" s="76">
        <f t="shared" ref="U273:U336" si="297">+S273*T273</f>
        <v>0</v>
      </c>
      <c r="V273" s="74"/>
      <c r="W273" s="83"/>
      <c r="X273" s="76">
        <f t="shared" ref="X273:X336" si="298">+V273*W273</f>
        <v>0</v>
      </c>
      <c r="Y273" s="74"/>
      <c r="Z273" s="75"/>
      <c r="AA273" s="76">
        <f t="shared" ref="AA273:AA336" si="299">+Y273*Z273</f>
        <v>0</v>
      </c>
      <c r="AB273" s="74"/>
      <c r="AC273" s="75"/>
      <c r="AD273" s="76">
        <f t="shared" ref="AD273:AD336" si="300">+AB273*AC273</f>
        <v>0</v>
      </c>
      <c r="AE273" s="74"/>
      <c r="AF273" s="75"/>
      <c r="AG273" s="61">
        <f t="shared" ref="AG273:AG336" si="301">+AE273*AF273</f>
        <v>0</v>
      </c>
      <c r="AH273" s="61"/>
      <c r="AI273" s="75"/>
      <c r="AJ273" s="76">
        <f t="shared" ref="AJ273:AJ336" si="302">+AH273*AI273</f>
        <v>0</v>
      </c>
      <c r="AK273" s="74"/>
      <c r="AL273" s="75"/>
      <c r="AM273" s="76">
        <f t="shared" ref="AM273:AM336" si="303">+AK273*AL273</f>
        <v>0</v>
      </c>
      <c r="AN273" s="74"/>
      <c r="AO273" s="75"/>
      <c r="AP273" s="76">
        <f t="shared" ref="AP273:AP336" si="304">+AN273*AO273</f>
        <v>0</v>
      </c>
      <c r="AQ273" s="74"/>
      <c r="AR273" s="75"/>
      <c r="AS273" s="76">
        <f t="shared" ref="AS273:AS336" si="305">+AQ273*AR273</f>
        <v>0</v>
      </c>
      <c r="AT273" s="74"/>
      <c r="AU273" s="75"/>
      <c r="AV273" s="76">
        <f t="shared" ref="AV273:AV336" si="306">+AT273*AU273</f>
        <v>0</v>
      </c>
      <c r="AW273" s="74"/>
      <c r="AX273" s="75"/>
      <c r="AY273" s="61">
        <f t="shared" ref="AY273:AY336" si="307">+AW273*AX273</f>
        <v>0</v>
      </c>
    </row>
    <row r="274" spans="1:51" ht="30" customHeight="1">
      <c r="A274" s="199" t="s">
        <v>477</v>
      </c>
      <c r="B274" s="235" t="s">
        <v>58</v>
      </c>
      <c r="C274" s="19" t="s">
        <v>17</v>
      </c>
      <c r="D274" s="139">
        <f t="shared" si="294"/>
        <v>160</v>
      </c>
      <c r="E274" s="139">
        <v>0.3</v>
      </c>
      <c r="F274" s="107">
        <f>80*2*E274</f>
        <v>48</v>
      </c>
      <c r="G274" s="108">
        <f t="shared" si="293"/>
        <v>56.16</v>
      </c>
      <c r="H274" s="325"/>
      <c r="I274" s="255">
        <f t="shared" si="274"/>
        <v>0</v>
      </c>
      <c r="J274" s="255">
        <f t="shared" si="275"/>
        <v>0</v>
      </c>
      <c r="K274" s="326">
        <f t="shared" si="276"/>
        <v>0</v>
      </c>
      <c r="L274" s="197">
        <f t="shared" si="277"/>
        <v>160</v>
      </c>
      <c r="M274" s="113">
        <f t="shared" si="278"/>
        <v>1</v>
      </c>
      <c r="N274" s="114">
        <f t="shared" si="295"/>
        <v>0</v>
      </c>
      <c r="O274" s="198">
        <f t="shared" si="279"/>
        <v>48</v>
      </c>
      <c r="P274" s="82"/>
      <c r="Q274" s="75"/>
      <c r="R274" s="76">
        <f t="shared" si="296"/>
        <v>0</v>
      </c>
      <c r="S274" s="74"/>
      <c r="T274" s="75"/>
      <c r="U274" s="76">
        <f t="shared" si="297"/>
        <v>0</v>
      </c>
      <c r="V274" s="74"/>
      <c r="W274" s="83"/>
      <c r="X274" s="76">
        <f t="shared" si="298"/>
        <v>0</v>
      </c>
      <c r="Y274" s="74"/>
      <c r="Z274" s="75"/>
      <c r="AA274" s="76">
        <f t="shared" si="299"/>
        <v>0</v>
      </c>
      <c r="AB274" s="74"/>
      <c r="AC274" s="75"/>
      <c r="AD274" s="76">
        <f t="shared" si="300"/>
        <v>0</v>
      </c>
      <c r="AE274" s="74"/>
      <c r="AF274" s="75"/>
      <c r="AG274" s="61">
        <f t="shared" si="301"/>
        <v>0</v>
      </c>
      <c r="AH274" s="61"/>
      <c r="AI274" s="75"/>
      <c r="AJ274" s="76">
        <f t="shared" si="302"/>
        <v>0</v>
      </c>
      <c r="AK274" s="74"/>
      <c r="AL274" s="75"/>
      <c r="AM274" s="76">
        <f t="shared" si="303"/>
        <v>0</v>
      </c>
      <c r="AN274" s="74"/>
      <c r="AO274" s="75"/>
      <c r="AP274" s="76">
        <f t="shared" si="304"/>
        <v>0</v>
      </c>
      <c r="AQ274" s="74"/>
      <c r="AR274" s="75"/>
      <c r="AS274" s="76">
        <f t="shared" si="305"/>
        <v>0</v>
      </c>
      <c r="AT274" s="74"/>
      <c r="AU274" s="75"/>
      <c r="AV274" s="76">
        <f t="shared" si="306"/>
        <v>0</v>
      </c>
      <c r="AW274" s="74"/>
      <c r="AX274" s="75"/>
      <c r="AY274" s="61">
        <f t="shared" si="307"/>
        <v>0</v>
      </c>
    </row>
    <row r="275" spans="1:51" ht="30" customHeight="1">
      <c r="A275" s="199" t="s">
        <v>478</v>
      </c>
      <c r="B275" s="235" t="s">
        <v>59</v>
      </c>
      <c r="C275" s="19" t="s">
        <v>17</v>
      </c>
      <c r="D275" s="139">
        <f>80*1</f>
        <v>80</v>
      </c>
      <c r="E275" s="139">
        <v>0.3</v>
      </c>
      <c r="F275" s="107">
        <f>80*1*E275</f>
        <v>24</v>
      </c>
      <c r="G275" s="108">
        <f t="shared" si="293"/>
        <v>28.08</v>
      </c>
      <c r="H275" s="325"/>
      <c r="I275" s="255">
        <f t="shared" si="274"/>
        <v>0</v>
      </c>
      <c r="J275" s="255">
        <f t="shared" si="275"/>
        <v>0</v>
      </c>
      <c r="K275" s="326">
        <f t="shared" si="276"/>
        <v>0</v>
      </c>
      <c r="L275" s="197">
        <f t="shared" si="277"/>
        <v>80</v>
      </c>
      <c r="M275" s="113">
        <f t="shared" si="278"/>
        <v>1</v>
      </c>
      <c r="N275" s="114">
        <f t="shared" si="295"/>
        <v>0</v>
      </c>
      <c r="O275" s="198">
        <f t="shared" si="279"/>
        <v>24</v>
      </c>
      <c r="P275" s="82"/>
      <c r="Q275" s="75"/>
      <c r="R275" s="76">
        <f t="shared" si="296"/>
        <v>0</v>
      </c>
      <c r="S275" s="74"/>
      <c r="T275" s="75"/>
      <c r="U275" s="76">
        <f t="shared" si="297"/>
        <v>0</v>
      </c>
      <c r="V275" s="74"/>
      <c r="W275" s="83"/>
      <c r="X275" s="76">
        <f t="shared" si="298"/>
        <v>0</v>
      </c>
      <c r="Y275" s="74"/>
      <c r="Z275" s="75"/>
      <c r="AA275" s="76">
        <f t="shared" si="299"/>
        <v>0</v>
      </c>
      <c r="AB275" s="74"/>
      <c r="AC275" s="75"/>
      <c r="AD275" s="76">
        <f t="shared" si="300"/>
        <v>0</v>
      </c>
      <c r="AE275" s="74"/>
      <c r="AF275" s="75"/>
      <c r="AG275" s="61">
        <f t="shared" si="301"/>
        <v>0</v>
      </c>
      <c r="AH275" s="61"/>
      <c r="AI275" s="75"/>
      <c r="AJ275" s="76">
        <f t="shared" si="302"/>
        <v>0</v>
      </c>
      <c r="AK275" s="74"/>
      <c r="AL275" s="75"/>
      <c r="AM275" s="76">
        <f t="shared" si="303"/>
        <v>0</v>
      </c>
      <c r="AN275" s="74"/>
      <c r="AO275" s="75"/>
      <c r="AP275" s="76">
        <f t="shared" si="304"/>
        <v>0</v>
      </c>
      <c r="AQ275" s="74"/>
      <c r="AR275" s="75"/>
      <c r="AS275" s="76">
        <f t="shared" si="305"/>
        <v>0</v>
      </c>
      <c r="AT275" s="74"/>
      <c r="AU275" s="75"/>
      <c r="AV275" s="76">
        <f t="shared" si="306"/>
        <v>0</v>
      </c>
      <c r="AW275" s="74"/>
      <c r="AX275" s="75"/>
      <c r="AY275" s="61">
        <f t="shared" si="307"/>
        <v>0</v>
      </c>
    </row>
    <row r="276" spans="1:51" ht="30" customHeight="1">
      <c r="A276" s="199" t="s">
        <v>479</v>
      </c>
      <c r="B276" s="235" t="s">
        <v>60</v>
      </c>
      <c r="C276" s="19" t="s">
        <v>17</v>
      </c>
      <c r="D276" s="139">
        <f>80*1</f>
        <v>80</v>
      </c>
      <c r="E276" s="139">
        <v>0.3</v>
      </c>
      <c r="F276" s="107">
        <f>80*1*E276</f>
        <v>24</v>
      </c>
      <c r="G276" s="108">
        <f t="shared" si="293"/>
        <v>28.08</v>
      </c>
      <c r="H276" s="325"/>
      <c r="I276" s="255">
        <f t="shared" si="274"/>
        <v>0</v>
      </c>
      <c r="J276" s="255">
        <f t="shared" si="275"/>
        <v>0</v>
      </c>
      <c r="K276" s="326">
        <f t="shared" si="276"/>
        <v>0</v>
      </c>
      <c r="L276" s="197">
        <f t="shared" si="277"/>
        <v>80</v>
      </c>
      <c r="M276" s="113">
        <f t="shared" si="278"/>
        <v>1</v>
      </c>
      <c r="N276" s="114">
        <f t="shared" si="295"/>
        <v>0</v>
      </c>
      <c r="O276" s="198">
        <f t="shared" si="279"/>
        <v>24</v>
      </c>
      <c r="P276" s="82"/>
      <c r="Q276" s="75"/>
      <c r="R276" s="76">
        <f t="shared" si="296"/>
        <v>0</v>
      </c>
      <c r="S276" s="74"/>
      <c r="T276" s="75"/>
      <c r="U276" s="76">
        <f t="shared" si="297"/>
        <v>0</v>
      </c>
      <c r="V276" s="74"/>
      <c r="W276" s="83"/>
      <c r="X276" s="76">
        <f t="shared" si="298"/>
        <v>0</v>
      </c>
      <c r="Y276" s="74"/>
      <c r="Z276" s="75"/>
      <c r="AA276" s="76">
        <f t="shared" si="299"/>
        <v>0</v>
      </c>
      <c r="AB276" s="74"/>
      <c r="AC276" s="75"/>
      <c r="AD276" s="76">
        <f t="shared" si="300"/>
        <v>0</v>
      </c>
      <c r="AE276" s="74"/>
      <c r="AF276" s="75"/>
      <c r="AG276" s="61">
        <f t="shared" si="301"/>
        <v>0</v>
      </c>
      <c r="AH276" s="61"/>
      <c r="AI276" s="75"/>
      <c r="AJ276" s="76">
        <f t="shared" si="302"/>
        <v>0</v>
      </c>
      <c r="AK276" s="74"/>
      <c r="AL276" s="75"/>
      <c r="AM276" s="76">
        <f t="shared" si="303"/>
        <v>0</v>
      </c>
      <c r="AN276" s="74"/>
      <c r="AO276" s="75"/>
      <c r="AP276" s="76">
        <f t="shared" si="304"/>
        <v>0</v>
      </c>
      <c r="AQ276" s="74"/>
      <c r="AR276" s="75"/>
      <c r="AS276" s="76">
        <f t="shared" si="305"/>
        <v>0</v>
      </c>
      <c r="AT276" s="74"/>
      <c r="AU276" s="75"/>
      <c r="AV276" s="76">
        <f t="shared" si="306"/>
        <v>0</v>
      </c>
      <c r="AW276" s="74"/>
      <c r="AX276" s="75"/>
      <c r="AY276" s="61">
        <f t="shared" si="307"/>
        <v>0</v>
      </c>
    </row>
    <row r="277" spans="1:51" s="3" customFormat="1" ht="30" customHeight="1">
      <c r="A277" s="330" t="s">
        <v>269</v>
      </c>
      <c r="B277" s="331" t="s">
        <v>84</v>
      </c>
      <c r="C277" s="332"/>
      <c r="D277" s="333"/>
      <c r="E277" s="333"/>
      <c r="F277" s="297">
        <f>SUM(F278:F283)</f>
        <v>300</v>
      </c>
      <c r="G277" s="298">
        <f>SUM(G278:G283)</f>
        <v>351</v>
      </c>
      <c r="H277" s="322"/>
      <c r="I277" s="323">
        <f t="shared" ref="I277" si="308">+P277+S277+V277+Y277+AB277+AE277</f>
        <v>0</v>
      </c>
      <c r="J277" s="323">
        <f t="shared" ref="J277" si="309">+AH277+AK277+AN277+AQ277+AT277+AW277</f>
        <v>0</v>
      </c>
      <c r="K277" s="324">
        <f t="shared" si="276"/>
        <v>0</v>
      </c>
      <c r="L277" s="91">
        <f t="shared" si="277"/>
        <v>0</v>
      </c>
      <c r="M277" s="267" t="e">
        <f t="shared" si="278"/>
        <v>#DIV/0!</v>
      </c>
      <c r="N277" s="268">
        <f t="shared" si="295"/>
        <v>0</v>
      </c>
      <c r="O277" s="269">
        <f t="shared" ref="O277" si="310">+F277-(R277+U277+X277+AA277+AD277+AG277+AJ277+AM277+AP277+AS277+AV277+AY277)</f>
        <v>300</v>
      </c>
      <c r="P277" s="97"/>
      <c r="Q277" s="98"/>
      <c r="R277" s="99">
        <f t="shared" si="296"/>
        <v>0</v>
      </c>
      <c r="S277" s="100"/>
      <c r="T277" s="98"/>
      <c r="U277" s="99">
        <f t="shared" si="297"/>
        <v>0</v>
      </c>
      <c r="V277" s="100"/>
      <c r="W277" s="101"/>
      <c r="X277" s="99">
        <f t="shared" si="298"/>
        <v>0</v>
      </c>
      <c r="Y277" s="100"/>
      <c r="Z277" s="98"/>
      <c r="AA277" s="99">
        <f t="shared" si="299"/>
        <v>0</v>
      </c>
      <c r="AB277" s="100"/>
      <c r="AC277" s="98"/>
      <c r="AD277" s="99">
        <f t="shared" si="300"/>
        <v>0</v>
      </c>
      <c r="AE277" s="100"/>
      <c r="AF277" s="98"/>
      <c r="AG277" s="93">
        <f t="shared" si="301"/>
        <v>0</v>
      </c>
      <c r="AH277" s="93"/>
      <c r="AI277" s="98"/>
      <c r="AJ277" s="99">
        <f t="shared" si="302"/>
        <v>0</v>
      </c>
      <c r="AK277" s="100"/>
      <c r="AL277" s="98"/>
      <c r="AM277" s="99">
        <f t="shared" si="303"/>
        <v>0</v>
      </c>
      <c r="AN277" s="100"/>
      <c r="AO277" s="98"/>
      <c r="AP277" s="99">
        <f t="shared" si="304"/>
        <v>0</v>
      </c>
      <c r="AQ277" s="100"/>
      <c r="AR277" s="98"/>
      <c r="AS277" s="99">
        <f t="shared" si="305"/>
        <v>0</v>
      </c>
      <c r="AT277" s="100"/>
      <c r="AU277" s="98"/>
      <c r="AV277" s="99">
        <f t="shared" si="306"/>
        <v>0</v>
      </c>
      <c r="AW277" s="100"/>
      <c r="AX277" s="98"/>
      <c r="AY277" s="93">
        <f t="shared" si="307"/>
        <v>0</v>
      </c>
    </row>
    <row r="278" spans="1:51" ht="30" customHeight="1">
      <c r="A278" s="199" t="s">
        <v>480</v>
      </c>
      <c r="B278" s="235" t="s">
        <v>55</v>
      </c>
      <c r="C278" s="19" t="s">
        <v>17</v>
      </c>
      <c r="D278" s="106">
        <f>100*2</f>
        <v>200</v>
      </c>
      <c r="E278" s="139">
        <v>0.3</v>
      </c>
      <c r="F278" s="107">
        <f>100*2*E278</f>
        <v>60</v>
      </c>
      <c r="G278" s="108">
        <f t="shared" ref="G278:G283" si="311">F278*1.17</f>
        <v>70.199999999999989</v>
      </c>
      <c r="H278" s="325"/>
      <c r="I278" s="255">
        <f t="shared" si="274"/>
        <v>0</v>
      </c>
      <c r="J278" s="255">
        <f t="shared" si="275"/>
        <v>0</v>
      </c>
      <c r="K278" s="326">
        <f t="shared" si="276"/>
        <v>0</v>
      </c>
      <c r="L278" s="197">
        <f t="shared" si="277"/>
        <v>200</v>
      </c>
      <c r="M278" s="113">
        <f t="shared" si="278"/>
        <v>1</v>
      </c>
      <c r="N278" s="114">
        <f t="shared" si="295"/>
        <v>0</v>
      </c>
      <c r="O278" s="198">
        <f t="shared" si="279"/>
        <v>60</v>
      </c>
      <c r="P278" s="82"/>
      <c r="Q278" s="75"/>
      <c r="R278" s="76">
        <f t="shared" si="296"/>
        <v>0</v>
      </c>
      <c r="S278" s="74"/>
      <c r="T278" s="75"/>
      <c r="U278" s="76">
        <f t="shared" si="297"/>
        <v>0</v>
      </c>
      <c r="V278" s="74"/>
      <c r="W278" s="83"/>
      <c r="X278" s="76">
        <f t="shared" si="298"/>
        <v>0</v>
      </c>
      <c r="Y278" s="74"/>
      <c r="Z278" s="75"/>
      <c r="AA278" s="76">
        <f t="shared" si="299"/>
        <v>0</v>
      </c>
      <c r="AB278" s="74"/>
      <c r="AC278" s="75"/>
      <c r="AD278" s="76">
        <f t="shared" si="300"/>
        <v>0</v>
      </c>
      <c r="AE278" s="74"/>
      <c r="AF278" s="75"/>
      <c r="AG278" s="61">
        <f t="shared" si="301"/>
        <v>0</v>
      </c>
      <c r="AH278" s="61"/>
      <c r="AI278" s="75"/>
      <c r="AJ278" s="76">
        <f t="shared" si="302"/>
        <v>0</v>
      </c>
      <c r="AK278" s="74"/>
      <c r="AL278" s="75"/>
      <c r="AM278" s="76">
        <f t="shared" si="303"/>
        <v>0</v>
      </c>
      <c r="AN278" s="74"/>
      <c r="AO278" s="75"/>
      <c r="AP278" s="76">
        <f t="shared" si="304"/>
        <v>0</v>
      </c>
      <c r="AQ278" s="74"/>
      <c r="AR278" s="75"/>
      <c r="AS278" s="76">
        <f t="shared" si="305"/>
        <v>0</v>
      </c>
      <c r="AT278" s="74"/>
      <c r="AU278" s="75"/>
      <c r="AV278" s="76">
        <f t="shared" si="306"/>
        <v>0</v>
      </c>
      <c r="AW278" s="74"/>
      <c r="AX278" s="75"/>
      <c r="AY278" s="61">
        <f t="shared" si="307"/>
        <v>0</v>
      </c>
    </row>
    <row r="279" spans="1:51" ht="30" customHeight="1">
      <c r="A279" s="199" t="s">
        <v>481</v>
      </c>
      <c r="B279" s="235" t="s">
        <v>79</v>
      </c>
      <c r="C279" s="19" t="s">
        <v>17</v>
      </c>
      <c r="D279" s="106">
        <f t="shared" ref="D279:D281" si="312">100*2</f>
        <v>200</v>
      </c>
      <c r="E279" s="139">
        <v>0.3</v>
      </c>
      <c r="F279" s="107">
        <f>100*2*E279</f>
        <v>60</v>
      </c>
      <c r="G279" s="108">
        <f t="shared" si="311"/>
        <v>70.199999999999989</v>
      </c>
      <c r="H279" s="325"/>
      <c r="I279" s="255">
        <f t="shared" si="274"/>
        <v>0</v>
      </c>
      <c r="J279" s="255">
        <f t="shared" si="275"/>
        <v>0</v>
      </c>
      <c r="K279" s="326">
        <f t="shared" si="276"/>
        <v>0</v>
      </c>
      <c r="L279" s="197">
        <f t="shared" si="277"/>
        <v>200</v>
      </c>
      <c r="M279" s="113">
        <f t="shared" si="278"/>
        <v>1</v>
      </c>
      <c r="N279" s="114">
        <f t="shared" si="295"/>
        <v>0</v>
      </c>
      <c r="O279" s="198">
        <f t="shared" si="279"/>
        <v>60</v>
      </c>
      <c r="P279" s="82"/>
      <c r="Q279" s="75"/>
      <c r="R279" s="76">
        <f t="shared" si="296"/>
        <v>0</v>
      </c>
      <c r="S279" s="74"/>
      <c r="T279" s="75"/>
      <c r="U279" s="76">
        <f t="shared" si="297"/>
        <v>0</v>
      </c>
      <c r="V279" s="74"/>
      <c r="W279" s="83"/>
      <c r="X279" s="76">
        <f t="shared" si="298"/>
        <v>0</v>
      </c>
      <c r="Y279" s="74"/>
      <c r="Z279" s="75"/>
      <c r="AA279" s="76">
        <f t="shared" si="299"/>
        <v>0</v>
      </c>
      <c r="AB279" s="74"/>
      <c r="AC279" s="75"/>
      <c r="AD279" s="76">
        <f t="shared" si="300"/>
        <v>0</v>
      </c>
      <c r="AE279" s="74"/>
      <c r="AF279" s="75"/>
      <c r="AG279" s="61">
        <f t="shared" si="301"/>
        <v>0</v>
      </c>
      <c r="AH279" s="61"/>
      <c r="AI279" s="75"/>
      <c r="AJ279" s="76">
        <f t="shared" si="302"/>
        <v>0</v>
      </c>
      <c r="AK279" s="74"/>
      <c r="AL279" s="75"/>
      <c r="AM279" s="76">
        <f t="shared" si="303"/>
        <v>0</v>
      </c>
      <c r="AN279" s="74"/>
      <c r="AO279" s="75"/>
      <c r="AP279" s="76">
        <f t="shared" si="304"/>
        <v>0</v>
      </c>
      <c r="AQ279" s="74"/>
      <c r="AR279" s="75"/>
      <c r="AS279" s="76">
        <f t="shared" si="305"/>
        <v>0</v>
      </c>
      <c r="AT279" s="74"/>
      <c r="AU279" s="75"/>
      <c r="AV279" s="76">
        <f t="shared" si="306"/>
        <v>0</v>
      </c>
      <c r="AW279" s="74"/>
      <c r="AX279" s="75"/>
      <c r="AY279" s="61">
        <f t="shared" si="307"/>
        <v>0</v>
      </c>
    </row>
    <row r="280" spans="1:51" ht="30" customHeight="1">
      <c r="A280" s="199" t="s">
        <v>482</v>
      </c>
      <c r="B280" s="235" t="s">
        <v>57</v>
      </c>
      <c r="C280" s="19" t="s">
        <v>17</v>
      </c>
      <c r="D280" s="106">
        <f t="shared" si="312"/>
        <v>200</v>
      </c>
      <c r="E280" s="139">
        <v>0.3</v>
      </c>
      <c r="F280" s="107">
        <f>100*2*E280</f>
        <v>60</v>
      </c>
      <c r="G280" s="108">
        <f t="shared" si="311"/>
        <v>70.199999999999989</v>
      </c>
      <c r="H280" s="325"/>
      <c r="I280" s="255">
        <f t="shared" si="274"/>
        <v>0</v>
      </c>
      <c r="J280" s="255">
        <f t="shared" si="275"/>
        <v>0</v>
      </c>
      <c r="K280" s="326">
        <f t="shared" si="276"/>
        <v>0</v>
      </c>
      <c r="L280" s="197">
        <f t="shared" si="277"/>
        <v>200</v>
      </c>
      <c r="M280" s="113">
        <f t="shared" si="278"/>
        <v>1</v>
      </c>
      <c r="N280" s="114">
        <f t="shared" si="295"/>
        <v>0</v>
      </c>
      <c r="O280" s="198">
        <f t="shared" si="279"/>
        <v>60</v>
      </c>
      <c r="P280" s="82"/>
      <c r="Q280" s="75"/>
      <c r="R280" s="76">
        <f t="shared" si="296"/>
        <v>0</v>
      </c>
      <c r="S280" s="74"/>
      <c r="T280" s="75"/>
      <c r="U280" s="76">
        <f t="shared" si="297"/>
        <v>0</v>
      </c>
      <c r="V280" s="74"/>
      <c r="W280" s="83"/>
      <c r="X280" s="76">
        <f t="shared" si="298"/>
        <v>0</v>
      </c>
      <c r="Y280" s="74"/>
      <c r="Z280" s="75"/>
      <c r="AA280" s="76">
        <f t="shared" si="299"/>
        <v>0</v>
      </c>
      <c r="AB280" s="74"/>
      <c r="AC280" s="75"/>
      <c r="AD280" s="76">
        <f t="shared" si="300"/>
        <v>0</v>
      </c>
      <c r="AE280" s="74"/>
      <c r="AF280" s="75"/>
      <c r="AG280" s="61">
        <f t="shared" si="301"/>
        <v>0</v>
      </c>
      <c r="AH280" s="61"/>
      <c r="AI280" s="75"/>
      <c r="AJ280" s="76">
        <f t="shared" si="302"/>
        <v>0</v>
      </c>
      <c r="AK280" s="74"/>
      <c r="AL280" s="75"/>
      <c r="AM280" s="76">
        <f t="shared" si="303"/>
        <v>0</v>
      </c>
      <c r="AN280" s="74"/>
      <c r="AO280" s="75"/>
      <c r="AP280" s="76">
        <f t="shared" si="304"/>
        <v>0</v>
      </c>
      <c r="AQ280" s="74"/>
      <c r="AR280" s="75"/>
      <c r="AS280" s="76">
        <f t="shared" si="305"/>
        <v>0</v>
      </c>
      <c r="AT280" s="74"/>
      <c r="AU280" s="75"/>
      <c r="AV280" s="76">
        <f t="shared" si="306"/>
        <v>0</v>
      </c>
      <c r="AW280" s="74"/>
      <c r="AX280" s="75"/>
      <c r="AY280" s="61">
        <f t="shared" si="307"/>
        <v>0</v>
      </c>
    </row>
    <row r="281" spans="1:51" ht="30" customHeight="1">
      <c r="A281" s="199" t="s">
        <v>483</v>
      </c>
      <c r="B281" s="235" t="s">
        <v>58</v>
      </c>
      <c r="C281" s="19" t="s">
        <v>17</v>
      </c>
      <c r="D281" s="106">
        <f t="shared" si="312"/>
        <v>200</v>
      </c>
      <c r="E281" s="139">
        <v>0.3</v>
      </c>
      <c r="F281" s="107">
        <f>100*2*E281</f>
        <v>60</v>
      </c>
      <c r="G281" s="108">
        <f t="shared" si="311"/>
        <v>70.199999999999989</v>
      </c>
      <c r="H281" s="325"/>
      <c r="I281" s="255">
        <f t="shared" si="274"/>
        <v>0</v>
      </c>
      <c r="J281" s="255">
        <f t="shared" si="275"/>
        <v>0</v>
      </c>
      <c r="K281" s="326">
        <f t="shared" si="276"/>
        <v>0</v>
      </c>
      <c r="L281" s="197">
        <f t="shared" si="277"/>
        <v>200</v>
      </c>
      <c r="M281" s="113">
        <f t="shared" si="278"/>
        <v>1</v>
      </c>
      <c r="N281" s="114">
        <f t="shared" si="295"/>
        <v>0</v>
      </c>
      <c r="O281" s="198">
        <f t="shared" si="279"/>
        <v>60</v>
      </c>
      <c r="P281" s="82"/>
      <c r="Q281" s="75"/>
      <c r="R281" s="76">
        <f t="shared" si="296"/>
        <v>0</v>
      </c>
      <c r="S281" s="74"/>
      <c r="T281" s="75"/>
      <c r="U281" s="76">
        <f t="shared" si="297"/>
        <v>0</v>
      </c>
      <c r="V281" s="74"/>
      <c r="W281" s="83"/>
      <c r="X281" s="76">
        <f t="shared" si="298"/>
        <v>0</v>
      </c>
      <c r="Y281" s="74"/>
      <c r="Z281" s="75"/>
      <c r="AA281" s="76">
        <f t="shared" si="299"/>
        <v>0</v>
      </c>
      <c r="AB281" s="74"/>
      <c r="AC281" s="75"/>
      <c r="AD281" s="76">
        <f t="shared" si="300"/>
        <v>0</v>
      </c>
      <c r="AE281" s="74"/>
      <c r="AF281" s="75"/>
      <c r="AG281" s="61">
        <f t="shared" si="301"/>
        <v>0</v>
      </c>
      <c r="AH281" s="61"/>
      <c r="AI281" s="75"/>
      <c r="AJ281" s="76">
        <f t="shared" si="302"/>
        <v>0</v>
      </c>
      <c r="AK281" s="74"/>
      <c r="AL281" s="75"/>
      <c r="AM281" s="76">
        <f t="shared" si="303"/>
        <v>0</v>
      </c>
      <c r="AN281" s="74"/>
      <c r="AO281" s="75"/>
      <c r="AP281" s="76">
        <f t="shared" si="304"/>
        <v>0</v>
      </c>
      <c r="AQ281" s="74"/>
      <c r="AR281" s="75"/>
      <c r="AS281" s="76">
        <f t="shared" si="305"/>
        <v>0</v>
      </c>
      <c r="AT281" s="74"/>
      <c r="AU281" s="75"/>
      <c r="AV281" s="76">
        <f t="shared" si="306"/>
        <v>0</v>
      </c>
      <c r="AW281" s="74"/>
      <c r="AX281" s="75"/>
      <c r="AY281" s="61">
        <f t="shared" si="307"/>
        <v>0</v>
      </c>
    </row>
    <row r="282" spans="1:51" ht="30" customHeight="1">
      <c r="A282" s="199" t="s">
        <v>484</v>
      </c>
      <c r="B282" s="235" t="s">
        <v>59</v>
      </c>
      <c r="C282" s="19" t="s">
        <v>17</v>
      </c>
      <c r="D282" s="106">
        <f>100*1</f>
        <v>100</v>
      </c>
      <c r="E282" s="139">
        <v>0.3</v>
      </c>
      <c r="F282" s="107">
        <f>100*1*E282</f>
        <v>30</v>
      </c>
      <c r="G282" s="108">
        <f t="shared" si="311"/>
        <v>35.099999999999994</v>
      </c>
      <c r="H282" s="325"/>
      <c r="I282" s="255">
        <f t="shared" si="274"/>
        <v>0</v>
      </c>
      <c r="J282" s="255">
        <f t="shared" si="275"/>
        <v>0</v>
      </c>
      <c r="K282" s="326">
        <f t="shared" si="276"/>
        <v>0</v>
      </c>
      <c r="L282" s="197">
        <f t="shared" si="277"/>
        <v>100</v>
      </c>
      <c r="M282" s="113">
        <f t="shared" si="278"/>
        <v>1</v>
      </c>
      <c r="N282" s="114">
        <f t="shared" si="295"/>
        <v>0</v>
      </c>
      <c r="O282" s="198">
        <f t="shared" si="279"/>
        <v>30</v>
      </c>
      <c r="P282" s="82"/>
      <c r="Q282" s="75"/>
      <c r="R282" s="76">
        <f t="shared" si="296"/>
        <v>0</v>
      </c>
      <c r="S282" s="74"/>
      <c r="T282" s="75"/>
      <c r="U282" s="76">
        <f t="shared" si="297"/>
        <v>0</v>
      </c>
      <c r="V282" s="74"/>
      <c r="W282" s="83"/>
      <c r="X282" s="76">
        <f t="shared" si="298"/>
        <v>0</v>
      </c>
      <c r="Y282" s="74"/>
      <c r="Z282" s="75"/>
      <c r="AA282" s="76">
        <f t="shared" si="299"/>
        <v>0</v>
      </c>
      <c r="AB282" s="74"/>
      <c r="AC282" s="75"/>
      <c r="AD282" s="76">
        <f t="shared" si="300"/>
        <v>0</v>
      </c>
      <c r="AE282" s="74"/>
      <c r="AF282" s="75"/>
      <c r="AG282" s="61">
        <f t="shared" si="301"/>
        <v>0</v>
      </c>
      <c r="AH282" s="61"/>
      <c r="AI282" s="75"/>
      <c r="AJ282" s="76">
        <f t="shared" si="302"/>
        <v>0</v>
      </c>
      <c r="AK282" s="74"/>
      <c r="AL282" s="75"/>
      <c r="AM282" s="76">
        <f t="shared" si="303"/>
        <v>0</v>
      </c>
      <c r="AN282" s="74"/>
      <c r="AO282" s="75"/>
      <c r="AP282" s="76">
        <f t="shared" si="304"/>
        <v>0</v>
      </c>
      <c r="AQ282" s="74"/>
      <c r="AR282" s="75"/>
      <c r="AS282" s="76">
        <f t="shared" si="305"/>
        <v>0</v>
      </c>
      <c r="AT282" s="74"/>
      <c r="AU282" s="75"/>
      <c r="AV282" s="76">
        <f t="shared" si="306"/>
        <v>0</v>
      </c>
      <c r="AW282" s="74"/>
      <c r="AX282" s="75"/>
      <c r="AY282" s="61">
        <f t="shared" si="307"/>
        <v>0</v>
      </c>
    </row>
    <row r="283" spans="1:51" ht="30" customHeight="1">
      <c r="A283" s="199" t="s">
        <v>485</v>
      </c>
      <c r="B283" s="235" t="s">
        <v>60</v>
      </c>
      <c r="C283" s="19" t="s">
        <v>17</v>
      </c>
      <c r="D283" s="106">
        <f>100*1</f>
        <v>100</v>
      </c>
      <c r="E283" s="139">
        <v>0.3</v>
      </c>
      <c r="F283" s="107">
        <f>100*1*E283</f>
        <v>30</v>
      </c>
      <c r="G283" s="108">
        <f t="shared" si="311"/>
        <v>35.099999999999994</v>
      </c>
      <c r="H283" s="325"/>
      <c r="I283" s="255">
        <f t="shared" si="274"/>
        <v>0</v>
      </c>
      <c r="J283" s="255">
        <f t="shared" si="275"/>
        <v>0</v>
      </c>
      <c r="K283" s="326">
        <f t="shared" si="276"/>
        <v>0</v>
      </c>
      <c r="L283" s="197">
        <f t="shared" si="277"/>
        <v>100</v>
      </c>
      <c r="M283" s="113">
        <f t="shared" si="278"/>
        <v>1</v>
      </c>
      <c r="N283" s="114">
        <f t="shared" si="295"/>
        <v>0</v>
      </c>
      <c r="O283" s="198">
        <f t="shared" si="279"/>
        <v>30</v>
      </c>
      <c r="P283" s="82"/>
      <c r="Q283" s="75"/>
      <c r="R283" s="76">
        <f t="shared" si="296"/>
        <v>0</v>
      </c>
      <c r="S283" s="74"/>
      <c r="T283" s="75"/>
      <c r="U283" s="76">
        <f t="shared" si="297"/>
        <v>0</v>
      </c>
      <c r="V283" s="74"/>
      <c r="W283" s="83"/>
      <c r="X283" s="76">
        <f t="shared" si="298"/>
        <v>0</v>
      </c>
      <c r="Y283" s="74"/>
      <c r="Z283" s="75"/>
      <c r="AA283" s="76">
        <f t="shared" si="299"/>
        <v>0</v>
      </c>
      <c r="AB283" s="74"/>
      <c r="AC283" s="75"/>
      <c r="AD283" s="76">
        <f t="shared" si="300"/>
        <v>0</v>
      </c>
      <c r="AE283" s="74"/>
      <c r="AF283" s="75"/>
      <c r="AG283" s="61">
        <f t="shared" si="301"/>
        <v>0</v>
      </c>
      <c r="AH283" s="61"/>
      <c r="AI283" s="75"/>
      <c r="AJ283" s="76">
        <f t="shared" si="302"/>
        <v>0</v>
      </c>
      <c r="AK283" s="74"/>
      <c r="AL283" s="75"/>
      <c r="AM283" s="76">
        <f t="shared" si="303"/>
        <v>0</v>
      </c>
      <c r="AN283" s="74"/>
      <c r="AO283" s="75"/>
      <c r="AP283" s="76">
        <f t="shared" si="304"/>
        <v>0</v>
      </c>
      <c r="AQ283" s="74"/>
      <c r="AR283" s="75"/>
      <c r="AS283" s="76">
        <f t="shared" si="305"/>
        <v>0</v>
      </c>
      <c r="AT283" s="74"/>
      <c r="AU283" s="75"/>
      <c r="AV283" s="76">
        <f t="shared" si="306"/>
        <v>0</v>
      </c>
      <c r="AW283" s="74"/>
      <c r="AX283" s="75"/>
      <c r="AY283" s="61">
        <f t="shared" si="307"/>
        <v>0</v>
      </c>
    </row>
    <row r="284" spans="1:51" s="3" customFormat="1" ht="30" customHeight="1">
      <c r="A284" s="330" t="s">
        <v>270</v>
      </c>
      <c r="B284" s="331" t="s">
        <v>67</v>
      </c>
      <c r="C284" s="332"/>
      <c r="D284" s="295"/>
      <c r="E284" s="295"/>
      <c r="F284" s="297">
        <f>SUM(F285:F290)</f>
        <v>750</v>
      </c>
      <c r="G284" s="334">
        <f>SUM(G285:G290)</f>
        <v>877.5</v>
      </c>
      <c r="H284" s="322"/>
      <c r="I284" s="323">
        <f t="shared" ref="I284" si="313">+P284+S284+V284+Y284+AB284+AE284</f>
        <v>0</v>
      </c>
      <c r="J284" s="323">
        <f t="shared" ref="J284" si="314">+AH284+AK284+AN284+AQ284+AT284+AW284</f>
        <v>0</v>
      </c>
      <c r="K284" s="324">
        <f t="shared" si="276"/>
        <v>0</v>
      </c>
      <c r="L284" s="91">
        <f t="shared" si="277"/>
        <v>0</v>
      </c>
      <c r="M284" s="267" t="e">
        <f t="shared" si="278"/>
        <v>#DIV/0!</v>
      </c>
      <c r="N284" s="268">
        <f t="shared" si="295"/>
        <v>0</v>
      </c>
      <c r="O284" s="269">
        <f t="shared" ref="O284" si="315">+F284-(R284+U284+X284+AA284+AD284+AG284+AJ284+AM284+AP284+AS284+AV284+AY284)</f>
        <v>750</v>
      </c>
      <c r="P284" s="97"/>
      <c r="Q284" s="98"/>
      <c r="R284" s="99">
        <f t="shared" si="296"/>
        <v>0</v>
      </c>
      <c r="S284" s="100"/>
      <c r="T284" s="98"/>
      <c r="U284" s="99">
        <f t="shared" si="297"/>
        <v>0</v>
      </c>
      <c r="V284" s="100"/>
      <c r="W284" s="101"/>
      <c r="X284" s="99">
        <f t="shared" si="298"/>
        <v>0</v>
      </c>
      <c r="Y284" s="100"/>
      <c r="Z284" s="98"/>
      <c r="AA284" s="99">
        <f t="shared" si="299"/>
        <v>0</v>
      </c>
      <c r="AB284" s="100"/>
      <c r="AC284" s="98"/>
      <c r="AD284" s="99">
        <f t="shared" si="300"/>
        <v>0</v>
      </c>
      <c r="AE284" s="100"/>
      <c r="AF284" s="98"/>
      <c r="AG284" s="93">
        <f t="shared" si="301"/>
        <v>0</v>
      </c>
      <c r="AH284" s="93"/>
      <c r="AI284" s="98"/>
      <c r="AJ284" s="99">
        <f t="shared" si="302"/>
        <v>0</v>
      </c>
      <c r="AK284" s="100"/>
      <c r="AL284" s="98"/>
      <c r="AM284" s="99">
        <f t="shared" si="303"/>
        <v>0</v>
      </c>
      <c r="AN284" s="100"/>
      <c r="AO284" s="98"/>
      <c r="AP284" s="99">
        <f t="shared" si="304"/>
        <v>0</v>
      </c>
      <c r="AQ284" s="100"/>
      <c r="AR284" s="98"/>
      <c r="AS284" s="99">
        <f t="shared" si="305"/>
        <v>0</v>
      </c>
      <c r="AT284" s="100"/>
      <c r="AU284" s="98"/>
      <c r="AV284" s="99">
        <f t="shared" si="306"/>
        <v>0</v>
      </c>
      <c r="AW284" s="100"/>
      <c r="AX284" s="98"/>
      <c r="AY284" s="93">
        <f t="shared" si="307"/>
        <v>0</v>
      </c>
    </row>
    <row r="285" spans="1:51" ht="30" customHeight="1">
      <c r="A285" s="199" t="s">
        <v>486</v>
      </c>
      <c r="B285" s="235" t="s">
        <v>55</v>
      </c>
      <c r="C285" s="19" t="s">
        <v>17</v>
      </c>
      <c r="D285" s="106">
        <f>250*2</f>
        <v>500</v>
      </c>
      <c r="E285" s="139">
        <v>0.3</v>
      </c>
      <c r="F285" s="107">
        <f>250*2*E285</f>
        <v>150</v>
      </c>
      <c r="G285" s="108">
        <f t="shared" ref="G285:G290" si="316">F285*1.17</f>
        <v>175.5</v>
      </c>
      <c r="H285" s="325"/>
      <c r="I285" s="255">
        <f t="shared" si="274"/>
        <v>0</v>
      </c>
      <c r="J285" s="255">
        <f t="shared" si="275"/>
        <v>0</v>
      </c>
      <c r="K285" s="326">
        <f t="shared" si="276"/>
        <v>0</v>
      </c>
      <c r="L285" s="197">
        <f t="shared" si="277"/>
        <v>500</v>
      </c>
      <c r="M285" s="113">
        <f t="shared" si="278"/>
        <v>1</v>
      </c>
      <c r="N285" s="114">
        <f t="shared" si="295"/>
        <v>0</v>
      </c>
      <c r="O285" s="198">
        <f t="shared" si="279"/>
        <v>150</v>
      </c>
      <c r="P285" s="82"/>
      <c r="Q285" s="75"/>
      <c r="R285" s="76">
        <f t="shared" si="296"/>
        <v>0</v>
      </c>
      <c r="S285" s="74"/>
      <c r="T285" s="75"/>
      <c r="U285" s="76">
        <f t="shared" si="297"/>
        <v>0</v>
      </c>
      <c r="V285" s="74"/>
      <c r="W285" s="83"/>
      <c r="X285" s="76">
        <f t="shared" si="298"/>
        <v>0</v>
      </c>
      <c r="Y285" s="74"/>
      <c r="Z285" s="75"/>
      <c r="AA285" s="76">
        <f t="shared" si="299"/>
        <v>0</v>
      </c>
      <c r="AB285" s="74"/>
      <c r="AC285" s="75"/>
      <c r="AD285" s="76">
        <f t="shared" si="300"/>
        <v>0</v>
      </c>
      <c r="AE285" s="74"/>
      <c r="AF285" s="75"/>
      <c r="AG285" s="61">
        <f t="shared" si="301"/>
        <v>0</v>
      </c>
      <c r="AH285" s="61"/>
      <c r="AI285" s="75"/>
      <c r="AJ285" s="76">
        <f t="shared" si="302"/>
        <v>0</v>
      </c>
      <c r="AK285" s="74"/>
      <c r="AL285" s="75"/>
      <c r="AM285" s="76">
        <f t="shared" si="303"/>
        <v>0</v>
      </c>
      <c r="AN285" s="74"/>
      <c r="AO285" s="75"/>
      <c r="AP285" s="76">
        <f t="shared" si="304"/>
        <v>0</v>
      </c>
      <c r="AQ285" s="74"/>
      <c r="AR285" s="75"/>
      <c r="AS285" s="76">
        <f t="shared" si="305"/>
        <v>0</v>
      </c>
      <c r="AT285" s="74"/>
      <c r="AU285" s="75"/>
      <c r="AV285" s="76">
        <f t="shared" si="306"/>
        <v>0</v>
      </c>
      <c r="AW285" s="74"/>
      <c r="AX285" s="75"/>
      <c r="AY285" s="61">
        <f t="shared" si="307"/>
        <v>0</v>
      </c>
    </row>
    <row r="286" spans="1:51" ht="30" customHeight="1">
      <c r="A286" s="199" t="s">
        <v>487</v>
      </c>
      <c r="B286" s="235" t="s">
        <v>79</v>
      </c>
      <c r="C286" s="19" t="s">
        <v>17</v>
      </c>
      <c r="D286" s="106">
        <f t="shared" ref="D286:D288" si="317">250*2</f>
        <v>500</v>
      </c>
      <c r="E286" s="139">
        <v>0.3</v>
      </c>
      <c r="F286" s="107">
        <f>250*2*E286</f>
        <v>150</v>
      </c>
      <c r="G286" s="108">
        <f t="shared" si="316"/>
        <v>175.5</v>
      </c>
      <c r="H286" s="325"/>
      <c r="I286" s="255">
        <f t="shared" si="274"/>
        <v>0</v>
      </c>
      <c r="J286" s="255">
        <f t="shared" si="275"/>
        <v>0</v>
      </c>
      <c r="K286" s="326">
        <f t="shared" si="276"/>
        <v>0</v>
      </c>
      <c r="L286" s="197">
        <f t="shared" si="277"/>
        <v>500</v>
      </c>
      <c r="M286" s="113">
        <f t="shared" si="278"/>
        <v>1</v>
      </c>
      <c r="N286" s="114">
        <f t="shared" si="295"/>
        <v>0</v>
      </c>
      <c r="O286" s="198">
        <f t="shared" si="279"/>
        <v>150</v>
      </c>
      <c r="P286" s="82"/>
      <c r="Q286" s="75"/>
      <c r="R286" s="76">
        <f t="shared" si="296"/>
        <v>0</v>
      </c>
      <c r="S286" s="74"/>
      <c r="T286" s="75"/>
      <c r="U286" s="76">
        <f t="shared" si="297"/>
        <v>0</v>
      </c>
      <c r="V286" s="74"/>
      <c r="W286" s="83"/>
      <c r="X286" s="76">
        <f t="shared" si="298"/>
        <v>0</v>
      </c>
      <c r="Y286" s="74"/>
      <c r="Z286" s="75"/>
      <c r="AA286" s="76">
        <f t="shared" si="299"/>
        <v>0</v>
      </c>
      <c r="AB286" s="74"/>
      <c r="AC286" s="75"/>
      <c r="AD286" s="76">
        <f t="shared" si="300"/>
        <v>0</v>
      </c>
      <c r="AE286" s="74"/>
      <c r="AF286" s="75"/>
      <c r="AG286" s="61">
        <f t="shared" si="301"/>
        <v>0</v>
      </c>
      <c r="AH286" s="61"/>
      <c r="AI286" s="75"/>
      <c r="AJ286" s="76">
        <f t="shared" si="302"/>
        <v>0</v>
      </c>
      <c r="AK286" s="74"/>
      <c r="AL286" s="75"/>
      <c r="AM286" s="76">
        <f t="shared" si="303"/>
        <v>0</v>
      </c>
      <c r="AN286" s="74"/>
      <c r="AO286" s="75"/>
      <c r="AP286" s="76">
        <f t="shared" si="304"/>
        <v>0</v>
      </c>
      <c r="AQ286" s="74"/>
      <c r="AR286" s="75"/>
      <c r="AS286" s="76">
        <f t="shared" si="305"/>
        <v>0</v>
      </c>
      <c r="AT286" s="74"/>
      <c r="AU286" s="75"/>
      <c r="AV286" s="76">
        <f t="shared" si="306"/>
        <v>0</v>
      </c>
      <c r="AW286" s="74"/>
      <c r="AX286" s="75"/>
      <c r="AY286" s="61">
        <f t="shared" si="307"/>
        <v>0</v>
      </c>
    </row>
    <row r="287" spans="1:51" ht="30" customHeight="1">
      <c r="A287" s="199" t="s">
        <v>488</v>
      </c>
      <c r="B287" s="235" t="s">
        <v>57</v>
      </c>
      <c r="C287" s="19" t="s">
        <v>17</v>
      </c>
      <c r="D287" s="106">
        <f t="shared" si="317"/>
        <v>500</v>
      </c>
      <c r="E287" s="139">
        <v>0.3</v>
      </c>
      <c r="F287" s="107">
        <f>250*2*E287</f>
        <v>150</v>
      </c>
      <c r="G287" s="108">
        <f t="shared" si="316"/>
        <v>175.5</v>
      </c>
      <c r="H287" s="325"/>
      <c r="I287" s="255">
        <f t="shared" si="274"/>
        <v>0</v>
      </c>
      <c r="J287" s="255">
        <f t="shared" si="275"/>
        <v>0</v>
      </c>
      <c r="K287" s="326">
        <f t="shared" si="276"/>
        <v>0</v>
      </c>
      <c r="L287" s="197">
        <f t="shared" si="277"/>
        <v>500</v>
      </c>
      <c r="M287" s="113">
        <f t="shared" si="278"/>
        <v>1</v>
      </c>
      <c r="N287" s="114">
        <f t="shared" si="295"/>
        <v>0</v>
      </c>
      <c r="O287" s="198">
        <f t="shared" si="279"/>
        <v>150</v>
      </c>
      <c r="P287" s="82"/>
      <c r="Q287" s="75"/>
      <c r="R287" s="76">
        <f t="shared" si="296"/>
        <v>0</v>
      </c>
      <c r="S287" s="74"/>
      <c r="T287" s="75"/>
      <c r="U287" s="76">
        <f t="shared" si="297"/>
        <v>0</v>
      </c>
      <c r="V287" s="74"/>
      <c r="W287" s="83"/>
      <c r="X287" s="76">
        <f t="shared" si="298"/>
        <v>0</v>
      </c>
      <c r="Y287" s="74"/>
      <c r="Z287" s="75"/>
      <c r="AA287" s="76">
        <f t="shared" si="299"/>
        <v>0</v>
      </c>
      <c r="AB287" s="74"/>
      <c r="AC287" s="75"/>
      <c r="AD287" s="76">
        <f t="shared" si="300"/>
        <v>0</v>
      </c>
      <c r="AE287" s="74"/>
      <c r="AF287" s="75"/>
      <c r="AG287" s="61">
        <f t="shared" si="301"/>
        <v>0</v>
      </c>
      <c r="AH287" s="61"/>
      <c r="AI287" s="75"/>
      <c r="AJ287" s="76">
        <f t="shared" si="302"/>
        <v>0</v>
      </c>
      <c r="AK287" s="74"/>
      <c r="AL287" s="75"/>
      <c r="AM287" s="76">
        <f t="shared" si="303"/>
        <v>0</v>
      </c>
      <c r="AN287" s="74"/>
      <c r="AO287" s="75"/>
      <c r="AP287" s="76">
        <f t="shared" si="304"/>
        <v>0</v>
      </c>
      <c r="AQ287" s="74"/>
      <c r="AR287" s="75"/>
      <c r="AS287" s="76">
        <f t="shared" si="305"/>
        <v>0</v>
      </c>
      <c r="AT287" s="74"/>
      <c r="AU287" s="75"/>
      <c r="AV287" s="76">
        <f t="shared" si="306"/>
        <v>0</v>
      </c>
      <c r="AW287" s="74"/>
      <c r="AX287" s="75"/>
      <c r="AY287" s="61">
        <f t="shared" si="307"/>
        <v>0</v>
      </c>
    </row>
    <row r="288" spans="1:51" ht="30" customHeight="1">
      <c r="A288" s="199" t="s">
        <v>489</v>
      </c>
      <c r="B288" s="235" t="s">
        <v>58</v>
      </c>
      <c r="C288" s="19" t="s">
        <v>17</v>
      </c>
      <c r="D288" s="106">
        <f t="shared" si="317"/>
        <v>500</v>
      </c>
      <c r="E288" s="139">
        <v>0.3</v>
      </c>
      <c r="F288" s="107">
        <f>250*2*E288</f>
        <v>150</v>
      </c>
      <c r="G288" s="108">
        <f t="shared" si="316"/>
        <v>175.5</v>
      </c>
      <c r="H288" s="325"/>
      <c r="I288" s="255">
        <f t="shared" si="274"/>
        <v>0</v>
      </c>
      <c r="J288" s="255">
        <f t="shared" si="275"/>
        <v>0</v>
      </c>
      <c r="K288" s="326">
        <f t="shared" si="276"/>
        <v>0</v>
      </c>
      <c r="L288" s="197">
        <f t="shared" si="277"/>
        <v>500</v>
      </c>
      <c r="M288" s="113">
        <f t="shared" si="278"/>
        <v>1</v>
      </c>
      <c r="N288" s="114">
        <f t="shared" si="295"/>
        <v>0</v>
      </c>
      <c r="O288" s="198">
        <f t="shared" si="279"/>
        <v>150</v>
      </c>
      <c r="P288" s="82"/>
      <c r="Q288" s="75"/>
      <c r="R288" s="76">
        <f t="shared" si="296"/>
        <v>0</v>
      </c>
      <c r="S288" s="74"/>
      <c r="T288" s="75"/>
      <c r="U288" s="76">
        <f t="shared" si="297"/>
        <v>0</v>
      </c>
      <c r="V288" s="74"/>
      <c r="W288" s="83"/>
      <c r="X288" s="76">
        <f t="shared" si="298"/>
        <v>0</v>
      </c>
      <c r="Y288" s="74"/>
      <c r="Z288" s="75"/>
      <c r="AA288" s="76">
        <f t="shared" si="299"/>
        <v>0</v>
      </c>
      <c r="AB288" s="74"/>
      <c r="AC288" s="75"/>
      <c r="AD288" s="76">
        <f t="shared" si="300"/>
        <v>0</v>
      </c>
      <c r="AE288" s="74"/>
      <c r="AF288" s="75"/>
      <c r="AG288" s="61">
        <f t="shared" si="301"/>
        <v>0</v>
      </c>
      <c r="AH288" s="61"/>
      <c r="AI288" s="75"/>
      <c r="AJ288" s="76">
        <f t="shared" si="302"/>
        <v>0</v>
      </c>
      <c r="AK288" s="74"/>
      <c r="AL288" s="75"/>
      <c r="AM288" s="76">
        <f t="shared" si="303"/>
        <v>0</v>
      </c>
      <c r="AN288" s="74"/>
      <c r="AO288" s="75"/>
      <c r="AP288" s="76">
        <f t="shared" si="304"/>
        <v>0</v>
      </c>
      <c r="AQ288" s="74"/>
      <c r="AR288" s="75"/>
      <c r="AS288" s="76">
        <f t="shared" si="305"/>
        <v>0</v>
      </c>
      <c r="AT288" s="74"/>
      <c r="AU288" s="75"/>
      <c r="AV288" s="76">
        <f t="shared" si="306"/>
        <v>0</v>
      </c>
      <c r="AW288" s="74"/>
      <c r="AX288" s="75"/>
      <c r="AY288" s="61">
        <f t="shared" si="307"/>
        <v>0</v>
      </c>
    </row>
    <row r="289" spans="1:51" ht="30" customHeight="1">
      <c r="A289" s="199" t="s">
        <v>490</v>
      </c>
      <c r="B289" s="235" t="s">
        <v>59</v>
      </c>
      <c r="C289" s="19" t="s">
        <v>17</v>
      </c>
      <c r="D289" s="106">
        <f>250*1</f>
        <v>250</v>
      </c>
      <c r="E289" s="139">
        <v>0.3</v>
      </c>
      <c r="F289" s="107">
        <f>250*1*E289</f>
        <v>75</v>
      </c>
      <c r="G289" s="108">
        <f t="shared" si="316"/>
        <v>87.75</v>
      </c>
      <c r="H289" s="325"/>
      <c r="I289" s="255">
        <f t="shared" si="274"/>
        <v>0</v>
      </c>
      <c r="J289" s="255">
        <f t="shared" si="275"/>
        <v>0</v>
      </c>
      <c r="K289" s="326">
        <f t="shared" si="276"/>
        <v>0</v>
      </c>
      <c r="L289" s="197">
        <f t="shared" si="277"/>
        <v>250</v>
      </c>
      <c r="M289" s="113">
        <f t="shared" si="278"/>
        <v>1</v>
      </c>
      <c r="N289" s="114">
        <f t="shared" si="295"/>
        <v>0</v>
      </c>
      <c r="O289" s="198">
        <f t="shared" si="279"/>
        <v>75</v>
      </c>
      <c r="P289" s="82"/>
      <c r="Q289" s="75"/>
      <c r="R289" s="76">
        <f t="shared" si="296"/>
        <v>0</v>
      </c>
      <c r="S289" s="74"/>
      <c r="T289" s="75"/>
      <c r="U289" s="76">
        <f t="shared" si="297"/>
        <v>0</v>
      </c>
      <c r="V289" s="74"/>
      <c r="W289" s="83"/>
      <c r="X289" s="76">
        <f t="shared" si="298"/>
        <v>0</v>
      </c>
      <c r="Y289" s="74"/>
      <c r="Z289" s="75"/>
      <c r="AA289" s="76">
        <f t="shared" si="299"/>
        <v>0</v>
      </c>
      <c r="AB289" s="74"/>
      <c r="AC289" s="75"/>
      <c r="AD289" s="76">
        <f t="shared" si="300"/>
        <v>0</v>
      </c>
      <c r="AE289" s="74"/>
      <c r="AF289" s="75"/>
      <c r="AG289" s="61">
        <f t="shared" si="301"/>
        <v>0</v>
      </c>
      <c r="AH289" s="61"/>
      <c r="AI289" s="75"/>
      <c r="AJ289" s="76">
        <f t="shared" si="302"/>
        <v>0</v>
      </c>
      <c r="AK289" s="74"/>
      <c r="AL289" s="75"/>
      <c r="AM289" s="76">
        <f t="shared" si="303"/>
        <v>0</v>
      </c>
      <c r="AN289" s="74"/>
      <c r="AO289" s="75"/>
      <c r="AP289" s="76">
        <f t="shared" si="304"/>
        <v>0</v>
      </c>
      <c r="AQ289" s="74"/>
      <c r="AR289" s="75"/>
      <c r="AS289" s="76">
        <f t="shared" si="305"/>
        <v>0</v>
      </c>
      <c r="AT289" s="74"/>
      <c r="AU289" s="75"/>
      <c r="AV289" s="76">
        <f t="shared" si="306"/>
        <v>0</v>
      </c>
      <c r="AW289" s="74"/>
      <c r="AX289" s="75"/>
      <c r="AY289" s="61">
        <f t="shared" si="307"/>
        <v>0</v>
      </c>
    </row>
    <row r="290" spans="1:51" ht="30" customHeight="1">
      <c r="A290" s="199" t="s">
        <v>491</v>
      </c>
      <c r="B290" s="235" t="s">
        <v>60</v>
      </c>
      <c r="C290" s="19" t="s">
        <v>17</v>
      </c>
      <c r="D290" s="106">
        <f>250*1</f>
        <v>250</v>
      </c>
      <c r="E290" s="139">
        <v>0.3</v>
      </c>
      <c r="F290" s="107">
        <f>250*1*E290</f>
        <v>75</v>
      </c>
      <c r="G290" s="108">
        <f t="shared" si="316"/>
        <v>87.75</v>
      </c>
      <c r="H290" s="325"/>
      <c r="I290" s="255">
        <f t="shared" si="274"/>
        <v>0</v>
      </c>
      <c r="J290" s="255">
        <f t="shared" si="275"/>
        <v>0</v>
      </c>
      <c r="K290" s="326">
        <f t="shared" si="276"/>
        <v>0</v>
      </c>
      <c r="L290" s="197">
        <f t="shared" si="277"/>
        <v>250</v>
      </c>
      <c r="M290" s="113">
        <f t="shared" si="278"/>
        <v>1</v>
      </c>
      <c r="N290" s="114">
        <f t="shared" si="295"/>
        <v>0</v>
      </c>
      <c r="O290" s="198">
        <f t="shared" si="279"/>
        <v>75</v>
      </c>
      <c r="P290" s="82"/>
      <c r="Q290" s="75"/>
      <c r="R290" s="76">
        <f t="shared" si="296"/>
        <v>0</v>
      </c>
      <c r="S290" s="74"/>
      <c r="T290" s="75"/>
      <c r="U290" s="76">
        <f t="shared" si="297"/>
        <v>0</v>
      </c>
      <c r="V290" s="74"/>
      <c r="W290" s="83"/>
      <c r="X290" s="76">
        <f t="shared" si="298"/>
        <v>0</v>
      </c>
      <c r="Y290" s="74"/>
      <c r="Z290" s="75"/>
      <c r="AA290" s="76">
        <f t="shared" si="299"/>
        <v>0</v>
      </c>
      <c r="AB290" s="74"/>
      <c r="AC290" s="75"/>
      <c r="AD290" s="76">
        <f t="shared" si="300"/>
        <v>0</v>
      </c>
      <c r="AE290" s="74"/>
      <c r="AF290" s="75"/>
      <c r="AG290" s="61">
        <f t="shared" si="301"/>
        <v>0</v>
      </c>
      <c r="AH290" s="61"/>
      <c r="AI290" s="75"/>
      <c r="AJ290" s="76">
        <f t="shared" si="302"/>
        <v>0</v>
      </c>
      <c r="AK290" s="74"/>
      <c r="AL290" s="75"/>
      <c r="AM290" s="76">
        <f t="shared" si="303"/>
        <v>0</v>
      </c>
      <c r="AN290" s="74"/>
      <c r="AO290" s="75"/>
      <c r="AP290" s="76">
        <f t="shared" si="304"/>
        <v>0</v>
      </c>
      <c r="AQ290" s="74"/>
      <c r="AR290" s="75"/>
      <c r="AS290" s="76">
        <f t="shared" si="305"/>
        <v>0</v>
      </c>
      <c r="AT290" s="74"/>
      <c r="AU290" s="75"/>
      <c r="AV290" s="76">
        <f t="shared" si="306"/>
        <v>0</v>
      </c>
      <c r="AW290" s="74"/>
      <c r="AX290" s="75"/>
      <c r="AY290" s="61">
        <f t="shared" si="307"/>
        <v>0</v>
      </c>
    </row>
    <row r="291" spans="1:51" s="3" customFormat="1" ht="30" customHeight="1">
      <c r="A291" s="330" t="s">
        <v>492</v>
      </c>
      <c r="B291" s="331" t="s">
        <v>68</v>
      </c>
      <c r="C291" s="332"/>
      <c r="D291" s="295"/>
      <c r="E291" s="295"/>
      <c r="F291" s="297">
        <f>SUM(F292:F297)</f>
        <v>150</v>
      </c>
      <c r="G291" s="298">
        <f>SUM(G292:G297)</f>
        <v>175.5</v>
      </c>
      <c r="H291" s="322"/>
      <c r="I291" s="323">
        <f t="shared" ref="I291" si="318">+P291+S291+V291+Y291+AB291+AE291</f>
        <v>0</v>
      </c>
      <c r="J291" s="323">
        <f t="shared" ref="J291" si="319">+AH291+AK291+AN291+AQ291+AT291+AW291</f>
        <v>0</v>
      </c>
      <c r="K291" s="324">
        <f t="shared" si="276"/>
        <v>0</v>
      </c>
      <c r="L291" s="91">
        <f t="shared" si="277"/>
        <v>0</v>
      </c>
      <c r="M291" s="267" t="e">
        <f t="shared" si="278"/>
        <v>#DIV/0!</v>
      </c>
      <c r="N291" s="268">
        <f t="shared" si="295"/>
        <v>0</v>
      </c>
      <c r="O291" s="269">
        <f t="shared" ref="O291" si="320">+F291-(R291+U291+X291+AA291+AD291+AG291+AJ291+AM291+AP291+AS291+AV291+AY291)</f>
        <v>150</v>
      </c>
      <c r="P291" s="97"/>
      <c r="Q291" s="98"/>
      <c r="R291" s="99">
        <f t="shared" si="296"/>
        <v>0</v>
      </c>
      <c r="S291" s="100"/>
      <c r="T291" s="98"/>
      <c r="U291" s="99">
        <f t="shared" si="297"/>
        <v>0</v>
      </c>
      <c r="V291" s="100"/>
      <c r="W291" s="101"/>
      <c r="X291" s="99">
        <f t="shared" si="298"/>
        <v>0</v>
      </c>
      <c r="Y291" s="100"/>
      <c r="Z291" s="98"/>
      <c r="AA291" s="99">
        <f t="shared" si="299"/>
        <v>0</v>
      </c>
      <c r="AB291" s="100"/>
      <c r="AC291" s="98"/>
      <c r="AD291" s="99">
        <f t="shared" si="300"/>
        <v>0</v>
      </c>
      <c r="AE291" s="100"/>
      <c r="AF291" s="98"/>
      <c r="AG291" s="93">
        <f t="shared" si="301"/>
        <v>0</v>
      </c>
      <c r="AH291" s="93"/>
      <c r="AI291" s="98"/>
      <c r="AJ291" s="99">
        <f t="shared" si="302"/>
        <v>0</v>
      </c>
      <c r="AK291" s="100"/>
      <c r="AL291" s="98"/>
      <c r="AM291" s="99">
        <f t="shared" si="303"/>
        <v>0</v>
      </c>
      <c r="AN291" s="100"/>
      <c r="AO291" s="98"/>
      <c r="AP291" s="99">
        <f t="shared" si="304"/>
        <v>0</v>
      </c>
      <c r="AQ291" s="100"/>
      <c r="AR291" s="98"/>
      <c r="AS291" s="99">
        <f t="shared" si="305"/>
        <v>0</v>
      </c>
      <c r="AT291" s="100"/>
      <c r="AU291" s="98"/>
      <c r="AV291" s="99">
        <f t="shared" si="306"/>
        <v>0</v>
      </c>
      <c r="AW291" s="100"/>
      <c r="AX291" s="98"/>
      <c r="AY291" s="93">
        <f t="shared" si="307"/>
        <v>0</v>
      </c>
    </row>
    <row r="292" spans="1:51" ht="30" customHeight="1">
      <c r="A292" s="199" t="s">
        <v>493</v>
      </c>
      <c r="B292" s="235" t="s">
        <v>55</v>
      </c>
      <c r="C292" s="19" t="s">
        <v>17</v>
      </c>
      <c r="D292" s="106">
        <f>50*2</f>
        <v>100</v>
      </c>
      <c r="E292" s="139">
        <v>0.3</v>
      </c>
      <c r="F292" s="107">
        <f>50*2*E292</f>
        <v>30</v>
      </c>
      <c r="G292" s="108">
        <f t="shared" ref="G292:G297" si="321">F292*1.17</f>
        <v>35.099999999999994</v>
      </c>
      <c r="H292" s="325"/>
      <c r="I292" s="255">
        <f t="shared" si="274"/>
        <v>0</v>
      </c>
      <c r="J292" s="255">
        <f t="shared" si="275"/>
        <v>0</v>
      </c>
      <c r="K292" s="326">
        <f t="shared" si="276"/>
        <v>0</v>
      </c>
      <c r="L292" s="197">
        <f t="shared" si="277"/>
        <v>100</v>
      </c>
      <c r="M292" s="113">
        <f t="shared" si="278"/>
        <v>1</v>
      </c>
      <c r="N292" s="114">
        <f t="shared" si="295"/>
        <v>0</v>
      </c>
      <c r="O292" s="198">
        <f t="shared" si="279"/>
        <v>30</v>
      </c>
      <c r="P292" s="82"/>
      <c r="Q292" s="75"/>
      <c r="R292" s="76">
        <f t="shared" si="296"/>
        <v>0</v>
      </c>
      <c r="S292" s="74"/>
      <c r="T292" s="75"/>
      <c r="U292" s="76">
        <f t="shared" si="297"/>
        <v>0</v>
      </c>
      <c r="V292" s="74"/>
      <c r="W292" s="83"/>
      <c r="X292" s="76">
        <f t="shared" si="298"/>
        <v>0</v>
      </c>
      <c r="Y292" s="74"/>
      <c r="Z292" s="75"/>
      <c r="AA292" s="76">
        <f t="shared" si="299"/>
        <v>0</v>
      </c>
      <c r="AB292" s="74"/>
      <c r="AC292" s="75"/>
      <c r="AD292" s="76">
        <f t="shared" si="300"/>
        <v>0</v>
      </c>
      <c r="AE292" s="74"/>
      <c r="AF292" s="75"/>
      <c r="AG292" s="61">
        <f t="shared" si="301"/>
        <v>0</v>
      </c>
      <c r="AH292" s="61"/>
      <c r="AI292" s="75"/>
      <c r="AJ292" s="76">
        <f t="shared" si="302"/>
        <v>0</v>
      </c>
      <c r="AK292" s="74"/>
      <c r="AL292" s="75"/>
      <c r="AM292" s="76">
        <f t="shared" si="303"/>
        <v>0</v>
      </c>
      <c r="AN292" s="74"/>
      <c r="AO292" s="75"/>
      <c r="AP292" s="76">
        <f t="shared" si="304"/>
        <v>0</v>
      </c>
      <c r="AQ292" s="74"/>
      <c r="AR292" s="75"/>
      <c r="AS292" s="76">
        <f t="shared" si="305"/>
        <v>0</v>
      </c>
      <c r="AT292" s="74"/>
      <c r="AU292" s="75"/>
      <c r="AV292" s="76">
        <f t="shared" si="306"/>
        <v>0</v>
      </c>
      <c r="AW292" s="74"/>
      <c r="AX292" s="75"/>
      <c r="AY292" s="61">
        <f t="shared" si="307"/>
        <v>0</v>
      </c>
    </row>
    <row r="293" spans="1:51" ht="30" customHeight="1">
      <c r="A293" s="199" t="s">
        <v>494</v>
      </c>
      <c r="B293" s="235" t="s">
        <v>79</v>
      </c>
      <c r="C293" s="19" t="s">
        <v>17</v>
      </c>
      <c r="D293" s="106">
        <f t="shared" ref="D293:D295" si="322">50*2</f>
        <v>100</v>
      </c>
      <c r="E293" s="139">
        <v>0.3</v>
      </c>
      <c r="F293" s="107">
        <f>50*2*E293</f>
        <v>30</v>
      </c>
      <c r="G293" s="108">
        <f t="shared" si="321"/>
        <v>35.099999999999994</v>
      </c>
      <c r="H293" s="325"/>
      <c r="I293" s="255">
        <f t="shared" si="274"/>
        <v>0</v>
      </c>
      <c r="J293" s="255">
        <f t="shared" si="275"/>
        <v>0</v>
      </c>
      <c r="K293" s="326">
        <f t="shared" si="276"/>
        <v>0</v>
      </c>
      <c r="L293" s="197">
        <f t="shared" si="277"/>
        <v>100</v>
      </c>
      <c r="M293" s="113">
        <f t="shared" si="278"/>
        <v>1</v>
      </c>
      <c r="N293" s="114">
        <f t="shared" si="295"/>
        <v>0</v>
      </c>
      <c r="O293" s="198">
        <f t="shared" si="279"/>
        <v>30</v>
      </c>
      <c r="P293" s="82"/>
      <c r="Q293" s="75"/>
      <c r="R293" s="76">
        <f t="shared" si="296"/>
        <v>0</v>
      </c>
      <c r="S293" s="74"/>
      <c r="T293" s="75"/>
      <c r="U293" s="76">
        <f t="shared" si="297"/>
        <v>0</v>
      </c>
      <c r="V293" s="74"/>
      <c r="W293" s="83"/>
      <c r="X293" s="76">
        <f t="shared" si="298"/>
        <v>0</v>
      </c>
      <c r="Y293" s="74"/>
      <c r="Z293" s="75"/>
      <c r="AA293" s="76">
        <f t="shared" si="299"/>
        <v>0</v>
      </c>
      <c r="AB293" s="74"/>
      <c r="AC293" s="75"/>
      <c r="AD293" s="76">
        <f t="shared" si="300"/>
        <v>0</v>
      </c>
      <c r="AE293" s="74"/>
      <c r="AF293" s="75"/>
      <c r="AG293" s="61">
        <f t="shared" si="301"/>
        <v>0</v>
      </c>
      <c r="AH293" s="61"/>
      <c r="AI293" s="75"/>
      <c r="AJ293" s="76">
        <f t="shared" si="302"/>
        <v>0</v>
      </c>
      <c r="AK293" s="74"/>
      <c r="AL293" s="75"/>
      <c r="AM293" s="76">
        <f t="shared" si="303"/>
        <v>0</v>
      </c>
      <c r="AN293" s="74"/>
      <c r="AO293" s="75"/>
      <c r="AP293" s="76">
        <f t="shared" si="304"/>
        <v>0</v>
      </c>
      <c r="AQ293" s="74"/>
      <c r="AR293" s="75"/>
      <c r="AS293" s="76">
        <f t="shared" si="305"/>
        <v>0</v>
      </c>
      <c r="AT293" s="74"/>
      <c r="AU293" s="75"/>
      <c r="AV293" s="76">
        <f t="shared" si="306"/>
        <v>0</v>
      </c>
      <c r="AW293" s="74"/>
      <c r="AX293" s="75"/>
      <c r="AY293" s="61">
        <f t="shared" si="307"/>
        <v>0</v>
      </c>
    </row>
    <row r="294" spans="1:51" ht="30" customHeight="1">
      <c r="A294" s="199" t="s">
        <v>495</v>
      </c>
      <c r="B294" s="235" t="s">
        <v>57</v>
      </c>
      <c r="C294" s="19" t="s">
        <v>17</v>
      </c>
      <c r="D294" s="106">
        <f t="shared" si="322"/>
        <v>100</v>
      </c>
      <c r="E294" s="139">
        <v>0.3</v>
      </c>
      <c r="F294" s="107">
        <f>50*2*E294</f>
        <v>30</v>
      </c>
      <c r="G294" s="108">
        <f t="shared" si="321"/>
        <v>35.099999999999994</v>
      </c>
      <c r="H294" s="325"/>
      <c r="I294" s="255">
        <f t="shared" si="274"/>
        <v>0</v>
      </c>
      <c r="J294" s="255">
        <f t="shared" si="275"/>
        <v>0</v>
      </c>
      <c r="K294" s="326">
        <f t="shared" si="276"/>
        <v>0</v>
      </c>
      <c r="L294" s="197">
        <f t="shared" si="277"/>
        <v>100</v>
      </c>
      <c r="M294" s="113">
        <f t="shared" si="278"/>
        <v>1</v>
      </c>
      <c r="N294" s="114">
        <f t="shared" si="295"/>
        <v>0</v>
      </c>
      <c r="O294" s="198">
        <f t="shared" si="279"/>
        <v>30</v>
      </c>
      <c r="P294" s="82"/>
      <c r="Q294" s="75"/>
      <c r="R294" s="76">
        <f t="shared" si="296"/>
        <v>0</v>
      </c>
      <c r="S294" s="74"/>
      <c r="T294" s="75"/>
      <c r="U294" s="76">
        <f t="shared" si="297"/>
        <v>0</v>
      </c>
      <c r="V294" s="74"/>
      <c r="W294" s="83"/>
      <c r="X294" s="76">
        <f t="shared" si="298"/>
        <v>0</v>
      </c>
      <c r="Y294" s="74"/>
      <c r="Z294" s="75"/>
      <c r="AA294" s="76">
        <f t="shared" si="299"/>
        <v>0</v>
      </c>
      <c r="AB294" s="74"/>
      <c r="AC294" s="75"/>
      <c r="AD294" s="76">
        <f t="shared" si="300"/>
        <v>0</v>
      </c>
      <c r="AE294" s="74"/>
      <c r="AF294" s="75"/>
      <c r="AG294" s="61">
        <f t="shared" si="301"/>
        <v>0</v>
      </c>
      <c r="AH294" s="61"/>
      <c r="AI294" s="75"/>
      <c r="AJ294" s="76">
        <f t="shared" si="302"/>
        <v>0</v>
      </c>
      <c r="AK294" s="74"/>
      <c r="AL294" s="75"/>
      <c r="AM294" s="76">
        <f t="shared" si="303"/>
        <v>0</v>
      </c>
      <c r="AN294" s="74"/>
      <c r="AO294" s="75"/>
      <c r="AP294" s="76">
        <f t="shared" si="304"/>
        <v>0</v>
      </c>
      <c r="AQ294" s="74"/>
      <c r="AR294" s="75"/>
      <c r="AS294" s="76">
        <f t="shared" si="305"/>
        <v>0</v>
      </c>
      <c r="AT294" s="74"/>
      <c r="AU294" s="75"/>
      <c r="AV294" s="76">
        <f t="shared" si="306"/>
        <v>0</v>
      </c>
      <c r="AW294" s="74"/>
      <c r="AX294" s="75"/>
      <c r="AY294" s="61">
        <f t="shared" si="307"/>
        <v>0</v>
      </c>
    </row>
    <row r="295" spans="1:51" ht="30" customHeight="1">
      <c r="A295" s="199" t="s">
        <v>496</v>
      </c>
      <c r="B295" s="235" t="s">
        <v>58</v>
      </c>
      <c r="C295" s="19" t="s">
        <v>17</v>
      </c>
      <c r="D295" s="106">
        <f t="shared" si="322"/>
        <v>100</v>
      </c>
      <c r="E295" s="139">
        <v>0.3</v>
      </c>
      <c r="F295" s="107">
        <f>50*2*E295</f>
        <v>30</v>
      </c>
      <c r="G295" s="108">
        <f t="shared" si="321"/>
        <v>35.099999999999994</v>
      </c>
      <c r="H295" s="325"/>
      <c r="I295" s="255">
        <f t="shared" si="274"/>
        <v>0</v>
      </c>
      <c r="J295" s="255">
        <f t="shared" si="275"/>
        <v>0</v>
      </c>
      <c r="K295" s="326">
        <f t="shared" si="276"/>
        <v>0</v>
      </c>
      <c r="L295" s="197">
        <f t="shared" si="277"/>
        <v>100</v>
      </c>
      <c r="M295" s="113">
        <f t="shared" si="278"/>
        <v>1</v>
      </c>
      <c r="N295" s="114">
        <f t="shared" si="295"/>
        <v>0</v>
      </c>
      <c r="O295" s="198">
        <f t="shared" si="279"/>
        <v>30</v>
      </c>
      <c r="P295" s="82"/>
      <c r="Q295" s="75"/>
      <c r="R295" s="76">
        <f t="shared" si="296"/>
        <v>0</v>
      </c>
      <c r="S295" s="74"/>
      <c r="T295" s="75"/>
      <c r="U295" s="76">
        <f t="shared" si="297"/>
        <v>0</v>
      </c>
      <c r="V295" s="74"/>
      <c r="W295" s="83"/>
      <c r="X295" s="76">
        <f t="shared" si="298"/>
        <v>0</v>
      </c>
      <c r="Y295" s="74"/>
      <c r="Z295" s="75"/>
      <c r="AA295" s="76">
        <f t="shared" si="299"/>
        <v>0</v>
      </c>
      <c r="AB295" s="74"/>
      <c r="AC295" s="75"/>
      <c r="AD295" s="76">
        <f t="shared" si="300"/>
        <v>0</v>
      </c>
      <c r="AE295" s="74"/>
      <c r="AF295" s="75"/>
      <c r="AG295" s="61">
        <f t="shared" si="301"/>
        <v>0</v>
      </c>
      <c r="AH295" s="61"/>
      <c r="AI295" s="75"/>
      <c r="AJ295" s="76">
        <f t="shared" si="302"/>
        <v>0</v>
      </c>
      <c r="AK295" s="74"/>
      <c r="AL295" s="75"/>
      <c r="AM295" s="76">
        <f t="shared" si="303"/>
        <v>0</v>
      </c>
      <c r="AN295" s="74"/>
      <c r="AO295" s="75"/>
      <c r="AP295" s="76">
        <f t="shared" si="304"/>
        <v>0</v>
      </c>
      <c r="AQ295" s="74"/>
      <c r="AR295" s="75"/>
      <c r="AS295" s="76">
        <f t="shared" si="305"/>
        <v>0</v>
      </c>
      <c r="AT295" s="74"/>
      <c r="AU295" s="75"/>
      <c r="AV295" s="76">
        <f t="shared" si="306"/>
        <v>0</v>
      </c>
      <c r="AW295" s="74"/>
      <c r="AX295" s="75"/>
      <c r="AY295" s="61">
        <f t="shared" si="307"/>
        <v>0</v>
      </c>
    </row>
    <row r="296" spans="1:51" ht="30" customHeight="1">
      <c r="A296" s="199" t="s">
        <v>497</v>
      </c>
      <c r="B296" s="235" t="s">
        <v>59</v>
      </c>
      <c r="C296" s="19" t="s">
        <v>17</v>
      </c>
      <c r="D296" s="106">
        <f>50*1</f>
        <v>50</v>
      </c>
      <c r="E296" s="139">
        <v>0.3</v>
      </c>
      <c r="F296" s="107">
        <f>50*1*E296</f>
        <v>15</v>
      </c>
      <c r="G296" s="108">
        <f t="shared" si="321"/>
        <v>17.549999999999997</v>
      </c>
      <c r="H296" s="325"/>
      <c r="I296" s="255">
        <f t="shared" si="274"/>
        <v>0</v>
      </c>
      <c r="J296" s="255">
        <f t="shared" si="275"/>
        <v>0</v>
      </c>
      <c r="K296" s="326">
        <f t="shared" si="276"/>
        <v>0</v>
      </c>
      <c r="L296" s="197">
        <f t="shared" si="277"/>
        <v>50</v>
      </c>
      <c r="M296" s="113">
        <f t="shared" si="278"/>
        <v>1</v>
      </c>
      <c r="N296" s="114">
        <f t="shared" si="295"/>
        <v>0</v>
      </c>
      <c r="O296" s="198">
        <f t="shared" si="279"/>
        <v>15</v>
      </c>
      <c r="P296" s="82"/>
      <c r="Q296" s="75"/>
      <c r="R296" s="76">
        <f t="shared" si="296"/>
        <v>0</v>
      </c>
      <c r="S296" s="74"/>
      <c r="T296" s="75"/>
      <c r="U296" s="76">
        <f t="shared" si="297"/>
        <v>0</v>
      </c>
      <c r="V296" s="74"/>
      <c r="W296" s="83"/>
      <c r="X296" s="76">
        <f t="shared" si="298"/>
        <v>0</v>
      </c>
      <c r="Y296" s="74"/>
      <c r="Z296" s="75"/>
      <c r="AA296" s="76">
        <f t="shared" si="299"/>
        <v>0</v>
      </c>
      <c r="AB296" s="74"/>
      <c r="AC296" s="75"/>
      <c r="AD296" s="76">
        <f t="shared" si="300"/>
        <v>0</v>
      </c>
      <c r="AE296" s="74"/>
      <c r="AF296" s="75"/>
      <c r="AG296" s="61">
        <f t="shared" si="301"/>
        <v>0</v>
      </c>
      <c r="AH296" s="61"/>
      <c r="AI296" s="75"/>
      <c r="AJ296" s="76">
        <f t="shared" si="302"/>
        <v>0</v>
      </c>
      <c r="AK296" s="74"/>
      <c r="AL296" s="75"/>
      <c r="AM296" s="76">
        <f t="shared" si="303"/>
        <v>0</v>
      </c>
      <c r="AN296" s="74"/>
      <c r="AO296" s="75"/>
      <c r="AP296" s="76">
        <f t="shared" si="304"/>
        <v>0</v>
      </c>
      <c r="AQ296" s="74"/>
      <c r="AR296" s="75"/>
      <c r="AS296" s="76">
        <f t="shared" si="305"/>
        <v>0</v>
      </c>
      <c r="AT296" s="74"/>
      <c r="AU296" s="75"/>
      <c r="AV296" s="76">
        <f t="shared" si="306"/>
        <v>0</v>
      </c>
      <c r="AW296" s="74"/>
      <c r="AX296" s="75"/>
      <c r="AY296" s="61">
        <f t="shared" si="307"/>
        <v>0</v>
      </c>
    </row>
    <row r="297" spans="1:51" ht="30" customHeight="1">
      <c r="A297" s="199" t="s">
        <v>498</v>
      </c>
      <c r="B297" s="235" t="s">
        <v>60</v>
      </c>
      <c r="C297" s="19" t="s">
        <v>17</v>
      </c>
      <c r="D297" s="106">
        <f>50*1</f>
        <v>50</v>
      </c>
      <c r="E297" s="139">
        <v>0.3</v>
      </c>
      <c r="F297" s="107">
        <f>50*1*E297</f>
        <v>15</v>
      </c>
      <c r="G297" s="108">
        <f t="shared" si="321"/>
        <v>17.549999999999997</v>
      </c>
      <c r="H297" s="325"/>
      <c r="I297" s="255">
        <f t="shared" si="274"/>
        <v>0</v>
      </c>
      <c r="J297" s="255">
        <f t="shared" si="275"/>
        <v>0</v>
      </c>
      <c r="K297" s="326">
        <f t="shared" si="276"/>
        <v>0</v>
      </c>
      <c r="L297" s="197">
        <f t="shared" si="277"/>
        <v>50</v>
      </c>
      <c r="M297" s="113">
        <f t="shared" si="278"/>
        <v>1</v>
      </c>
      <c r="N297" s="114">
        <f t="shared" si="295"/>
        <v>0</v>
      </c>
      <c r="O297" s="198">
        <f t="shared" si="279"/>
        <v>15</v>
      </c>
      <c r="P297" s="82"/>
      <c r="Q297" s="75"/>
      <c r="R297" s="76">
        <f t="shared" si="296"/>
        <v>0</v>
      </c>
      <c r="S297" s="74"/>
      <c r="T297" s="75"/>
      <c r="U297" s="76">
        <f t="shared" si="297"/>
        <v>0</v>
      </c>
      <c r="V297" s="74"/>
      <c r="W297" s="83"/>
      <c r="X297" s="76">
        <f t="shared" si="298"/>
        <v>0</v>
      </c>
      <c r="Y297" s="74"/>
      <c r="Z297" s="75"/>
      <c r="AA297" s="76">
        <f t="shared" si="299"/>
        <v>0</v>
      </c>
      <c r="AB297" s="74"/>
      <c r="AC297" s="75"/>
      <c r="AD297" s="76">
        <f t="shared" si="300"/>
        <v>0</v>
      </c>
      <c r="AE297" s="74"/>
      <c r="AF297" s="75"/>
      <c r="AG297" s="61">
        <f t="shared" si="301"/>
        <v>0</v>
      </c>
      <c r="AH297" s="61"/>
      <c r="AI297" s="75"/>
      <c r="AJ297" s="76">
        <f t="shared" si="302"/>
        <v>0</v>
      </c>
      <c r="AK297" s="74"/>
      <c r="AL297" s="75"/>
      <c r="AM297" s="76">
        <f t="shared" si="303"/>
        <v>0</v>
      </c>
      <c r="AN297" s="74"/>
      <c r="AO297" s="75"/>
      <c r="AP297" s="76">
        <f t="shared" si="304"/>
        <v>0</v>
      </c>
      <c r="AQ297" s="74"/>
      <c r="AR297" s="75"/>
      <c r="AS297" s="76">
        <f t="shared" si="305"/>
        <v>0</v>
      </c>
      <c r="AT297" s="74"/>
      <c r="AU297" s="75"/>
      <c r="AV297" s="76">
        <f t="shared" si="306"/>
        <v>0</v>
      </c>
      <c r="AW297" s="74"/>
      <c r="AX297" s="75"/>
      <c r="AY297" s="61">
        <f t="shared" si="307"/>
        <v>0</v>
      </c>
    </row>
    <row r="298" spans="1:51" s="3" customFormat="1" ht="30" customHeight="1">
      <c r="A298" s="330" t="s">
        <v>499</v>
      </c>
      <c r="B298" s="331" t="s">
        <v>87</v>
      </c>
      <c r="C298" s="332"/>
      <c r="D298" s="333"/>
      <c r="E298" s="333"/>
      <c r="F298" s="297">
        <f>SUM(F299:F304)</f>
        <v>450</v>
      </c>
      <c r="G298" s="298">
        <f>SUM(G299:G304)</f>
        <v>526.5</v>
      </c>
      <c r="H298" s="322"/>
      <c r="I298" s="323">
        <f t="shared" ref="I298" si="323">+P298+S298+V298+Y298+AB298+AE298</f>
        <v>0</v>
      </c>
      <c r="J298" s="323">
        <f t="shared" ref="J298" si="324">+AH298+AK298+AN298+AQ298+AT298+AW298</f>
        <v>0</v>
      </c>
      <c r="K298" s="324">
        <f t="shared" si="276"/>
        <v>0</v>
      </c>
      <c r="L298" s="91">
        <f t="shared" si="277"/>
        <v>0</v>
      </c>
      <c r="M298" s="267" t="e">
        <f t="shared" si="278"/>
        <v>#DIV/0!</v>
      </c>
      <c r="N298" s="268">
        <f t="shared" si="295"/>
        <v>0</v>
      </c>
      <c r="O298" s="269">
        <f t="shared" ref="O298" si="325">+F298-(R298+U298+X298+AA298+AD298+AG298+AJ298+AM298+AP298+AS298+AV298+AY298)</f>
        <v>450</v>
      </c>
      <c r="P298" s="97"/>
      <c r="Q298" s="98"/>
      <c r="R298" s="99">
        <f t="shared" si="296"/>
        <v>0</v>
      </c>
      <c r="S298" s="100"/>
      <c r="T298" s="98"/>
      <c r="U298" s="99">
        <f t="shared" si="297"/>
        <v>0</v>
      </c>
      <c r="V298" s="100"/>
      <c r="W298" s="101"/>
      <c r="X298" s="99">
        <f t="shared" si="298"/>
        <v>0</v>
      </c>
      <c r="Y298" s="100"/>
      <c r="Z298" s="98"/>
      <c r="AA298" s="99">
        <f t="shared" si="299"/>
        <v>0</v>
      </c>
      <c r="AB298" s="100"/>
      <c r="AC298" s="98"/>
      <c r="AD298" s="99">
        <f t="shared" si="300"/>
        <v>0</v>
      </c>
      <c r="AE298" s="100"/>
      <c r="AF298" s="98"/>
      <c r="AG298" s="93">
        <f t="shared" si="301"/>
        <v>0</v>
      </c>
      <c r="AH298" s="93"/>
      <c r="AI298" s="98"/>
      <c r="AJ298" s="99">
        <f t="shared" si="302"/>
        <v>0</v>
      </c>
      <c r="AK298" s="100"/>
      <c r="AL298" s="98"/>
      <c r="AM298" s="99">
        <f t="shared" si="303"/>
        <v>0</v>
      </c>
      <c r="AN298" s="100"/>
      <c r="AO298" s="98"/>
      <c r="AP298" s="99">
        <f t="shared" si="304"/>
        <v>0</v>
      </c>
      <c r="AQ298" s="100"/>
      <c r="AR298" s="98"/>
      <c r="AS298" s="99">
        <f t="shared" si="305"/>
        <v>0</v>
      </c>
      <c r="AT298" s="100"/>
      <c r="AU298" s="98"/>
      <c r="AV298" s="99">
        <f t="shared" si="306"/>
        <v>0</v>
      </c>
      <c r="AW298" s="100"/>
      <c r="AX298" s="98"/>
      <c r="AY298" s="93">
        <f t="shared" si="307"/>
        <v>0</v>
      </c>
    </row>
    <row r="299" spans="1:51" ht="30" customHeight="1">
      <c r="A299" s="199" t="s">
        <v>500</v>
      </c>
      <c r="B299" s="235" t="s">
        <v>55</v>
      </c>
      <c r="C299" s="19" t="s">
        <v>17</v>
      </c>
      <c r="D299" s="106">
        <f>150*2</f>
        <v>300</v>
      </c>
      <c r="E299" s="139">
        <v>0.3</v>
      </c>
      <c r="F299" s="107">
        <f>150*2*E299</f>
        <v>90</v>
      </c>
      <c r="G299" s="108">
        <f t="shared" ref="G299:G304" si="326">F299*1.17</f>
        <v>105.3</v>
      </c>
      <c r="H299" s="325"/>
      <c r="I299" s="255">
        <f t="shared" si="274"/>
        <v>0</v>
      </c>
      <c r="J299" s="255">
        <f t="shared" si="275"/>
        <v>0</v>
      </c>
      <c r="K299" s="326">
        <f t="shared" si="276"/>
        <v>0</v>
      </c>
      <c r="L299" s="197">
        <f t="shared" si="277"/>
        <v>300</v>
      </c>
      <c r="M299" s="113">
        <f t="shared" si="278"/>
        <v>1</v>
      </c>
      <c r="N299" s="114">
        <f t="shared" si="295"/>
        <v>0</v>
      </c>
      <c r="O299" s="198">
        <f t="shared" si="279"/>
        <v>90</v>
      </c>
      <c r="P299" s="82"/>
      <c r="Q299" s="75"/>
      <c r="R299" s="76">
        <f t="shared" si="296"/>
        <v>0</v>
      </c>
      <c r="S299" s="74"/>
      <c r="T299" s="75"/>
      <c r="U299" s="76">
        <f t="shared" si="297"/>
        <v>0</v>
      </c>
      <c r="V299" s="74"/>
      <c r="W299" s="83"/>
      <c r="X299" s="76">
        <f t="shared" si="298"/>
        <v>0</v>
      </c>
      <c r="Y299" s="74"/>
      <c r="Z299" s="75"/>
      <c r="AA299" s="76">
        <f t="shared" si="299"/>
        <v>0</v>
      </c>
      <c r="AB299" s="74"/>
      <c r="AC299" s="75"/>
      <c r="AD299" s="76">
        <f t="shared" si="300"/>
        <v>0</v>
      </c>
      <c r="AE299" s="74"/>
      <c r="AF299" s="75"/>
      <c r="AG299" s="61">
        <f t="shared" si="301"/>
        <v>0</v>
      </c>
      <c r="AH299" s="61"/>
      <c r="AI299" s="75"/>
      <c r="AJ299" s="76">
        <f t="shared" si="302"/>
        <v>0</v>
      </c>
      <c r="AK299" s="74"/>
      <c r="AL299" s="75"/>
      <c r="AM299" s="76">
        <f t="shared" si="303"/>
        <v>0</v>
      </c>
      <c r="AN299" s="74"/>
      <c r="AO299" s="75"/>
      <c r="AP299" s="76">
        <f t="shared" si="304"/>
        <v>0</v>
      </c>
      <c r="AQ299" s="74"/>
      <c r="AR299" s="75"/>
      <c r="AS299" s="76">
        <f t="shared" si="305"/>
        <v>0</v>
      </c>
      <c r="AT299" s="74"/>
      <c r="AU299" s="75"/>
      <c r="AV299" s="76">
        <f t="shared" si="306"/>
        <v>0</v>
      </c>
      <c r="AW299" s="74"/>
      <c r="AX299" s="75"/>
      <c r="AY299" s="61">
        <f t="shared" si="307"/>
        <v>0</v>
      </c>
    </row>
    <row r="300" spans="1:51" ht="30" customHeight="1">
      <c r="A300" s="199" t="s">
        <v>501</v>
      </c>
      <c r="B300" s="235" t="s">
        <v>79</v>
      </c>
      <c r="C300" s="19" t="s">
        <v>17</v>
      </c>
      <c r="D300" s="106">
        <f t="shared" ref="D300:D302" si="327">150*2</f>
        <v>300</v>
      </c>
      <c r="E300" s="139">
        <v>0.3</v>
      </c>
      <c r="F300" s="107">
        <f>150*2*E300</f>
        <v>90</v>
      </c>
      <c r="G300" s="108">
        <f t="shared" si="326"/>
        <v>105.3</v>
      </c>
      <c r="H300" s="325"/>
      <c r="I300" s="255">
        <f t="shared" si="274"/>
        <v>0</v>
      </c>
      <c r="J300" s="255">
        <f t="shared" si="275"/>
        <v>0</v>
      </c>
      <c r="K300" s="326">
        <f t="shared" si="276"/>
        <v>0</v>
      </c>
      <c r="L300" s="197">
        <f t="shared" si="277"/>
        <v>300</v>
      </c>
      <c r="M300" s="113">
        <f t="shared" si="278"/>
        <v>1</v>
      </c>
      <c r="N300" s="114">
        <f t="shared" si="295"/>
        <v>0</v>
      </c>
      <c r="O300" s="198">
        <f t="shared" si="279"/>
        <v>90</v>
      </c>
      <c r="P300" s="82"/>
      <c r="Q300" s="75"/>
      <c r="R300" s="76">
        <f t="shared" si="296"/>
        <v>0</v>
      </c>
      <c r="S300" s="74"/>
      <c r="T300" s="75"/>
      <c r="U300" s="76">
        <f t="shared" si="297"/>
        <v>0</v>
      </c>
      <c r="V300" s="74"/>
      <c r="W300" s="83"/>
      <c r="X300" s="76">
        <f t="shared" si="298"/>
        <v>0</v>
      </c>
      <c r="Y300" s="74"/>
      <c r="Z300" s="75"/>
      <c r="AA300" s="76">
        <f t="shared" si="299"/>
        <v>0</v>
      </c>
      <c r="AB300" s="74"/>
      <c r="AC300" s="75"/>
      <c r="AD300" s="76">
        <f t="shared" si="300"/>
        <v>0</v>
      </c>
      <c r="AE300" s="74"/>
      <c r="AF300" s="75"/>
      <c r="AG300" s="61">
        <f t="shared" si="301"/>
        <v>0</v>
      </c>
      <c r="AH300" s="61"/>
      <c r="AI300" s="75"/>
      <c r="AJ300" s="76">
        <f t="shared" si="302"/>
        <v>0</v>
      </c>
      <c r="AK300" s="74"/>
      <c r="AL300" s="75"/>
      <c r="AM300" s="76">
        <f t="shared" si="303"/>
        <v>0</v>
      </c>
      <c r="AN300" s="74"/>
      <c r="AO300" s="75"/>
      <c r="AP300" s="76">
        <f t="shared" si="304"/>
        <v>0</v>
      </c>
      <c r="AQ300" s="74"/>
      <c r="AR300" s="75"/>
      <c r="AS300" s="76">
        <f t="shared" si="305"/>
        <v>0</v>
      </c>
      <c r="AT300" s="74"/>
      <c r="AU300" s="75"/>
      <c r="AV300" s="76">
        <f t="shared" si="306"/>
        <v>0</v>
      </c>
      <c r="AW300" s="74"/>
      <c r="AX300" s="75"/>
      <c r="AY300" s="61">
        <f t="shared" si="307"/>
        <v>0</v>
      </c>
    </row>
    <row r="301" spans="1:51" ht="30" customHeight="1">
      <c r="A301" s="199" t="s">
        <v>502</v>
      </c>
      <c r="B301" s="235" t="s">
        <v>57</v>
      </c>
      <c r="C301" s="19" t="s">
        <v>17</v>
      </c>
      <c r="D301" s="106">
        <f t="shared" si="327"/>
        <v>300</v>
      </c>
      <c r="E301" s="139">
        <v>0.3</v>
      </c>
      <c r="F301" s="107">
        <f>150*2*E301</f>
        <v>90</v>
      </c>
      <c r="G301" s="108">
        <f t="shared" si="326"/>
        <v>105.3</v>
      </c>
      <c r="H301" s="325"/>
      <c r="I301" s="255">
        <f t="shared" si="274"/>
        <v>0</v>
      </c>
      <c r="J301" s="255">
        <f t="shared" si="275"/>
        <v>0</v>
      </c>
      <c r="K301" s="326">
        <f t="shared" si="276"/>
        <v>0</v>
      </c>
      <c r="L301" s="197">
        <f t="shared" si="277"/>
        <v>300</v>
      </c>
      <c r="M301" s="113">
        <f t="shared" si="278"/>
        <v>1</v>
      </c>
      <c r="N301" s="114">
        <f t="shared" si="295"/>
        <v>0</v>
      </c>
      <c r="O301" s="198">
        <f t="shared" si="279"/>
        <v>90</v>
      </c>
      <c r="P301" s="82"/>
      <c r="Q301" s="75"/>
      <c r="R301" s="76">
        <f t="shared" si="296"/>
        <v>0</v>
      </c>
      <c r="S301" s="74"/>
      <c r="T301" s="75"/>
      <c r="U301" s="76">
        <f t="shared" si="297"/>
        <v>0</v>
      </c>
      <c r="V301" s="74"/>
      <c r="W301" s="83"/>
      <c r="X301" s="76">
        <f t="shared" si="298"/>
        <v>0</v>
      </c>
      <c r="Y301" s="74"/>
      <c r="Z301" s="75"/>
      <c r="AA301" s="76">
        <f t="shared" si="299"/>
        <v>0</v>
      </c>
      <c r="AB301" s="74"/>
      <c r="AC301" s="75"/>
      <c r="AD301" s="76">
        <f t="shared" si="300"/>
        <v>0</v>
      </c>
      <c r="AE301" s="74"/>
      <c r="AF301" s="75"/>
      <c r="AG301" s="61">
        <f t="shared" si="301"/>
        <v>0</v>
      </c>
      <c r="AH301" s="61"/>
      <c r="AI301" s="75"/>
      <c r="AJ301" s="76">
        <f t="shared" si="302"/>
        <v>0</v>
      </c>
      <c r="AK301" s="74"/>
      <c r="AL301" s="75"/>
      <c r="AM301" s="76">
        <f t="shared" si="303"/>
        <v>0</v>
      </c>
      <c r="AN301" s="74"/>
      <c r="AO301" s="75"/>
      <c r="AP301" s="76">
        <f t="shared" si="304"/>
        <v>0</v>
      </c>
      <c r="AQ301" s="74"/>
      <c r="AR301" s="75"/>
      <c r="AS301" s="76">
        <f t="shared" si="305"/>
        <v>0</v>
      </c>
      <c r="AT301" s="74"/>
      <c r="AU301" s="75"/>
      <c r="AV301" s="76">
        <f t="shared" si="306"/>
        <v>0</v>
      </c>
      <c r="AW301" s="74"/>
      <c r="AX301" s="75"/>
      <c r="AY301" s="61">
        <f t="shared" si="307"/>
        <v>0</v>
      </c>
    </row>
    <row r="302" spans="1:51" ht="30" customHeight="1">
      <c r="A302" s="199" t="s">
        <v>503</v>
      </c>
      <c r="B302" s="235" t="s">
        <v>58</v>
      </c>
      <c r="C302" s="19" t="s">
        <v>17</v>
      </c>
      <c r="D302" s="106">
        <f t="shared" si="327"/>
        <v>300</v>
      </c>
      <c r="E302" s="139">
        <v>0.3</v>
      </c>
      <c r="F302" s="107">
        <f>150*2*E302</f>
        <v>90</v>
      </c>
      <c r="G302" s="108">
        <f t="shared" si="326"/>
        <v>105.3</v>
      </c>
      <c r="H302" s="325"/>
      <c r="I302" s="255">
        <f t="shared" si="274"/>
        <v>0</v>
      </c>
      <c r="J302" s="255">
        <f t="shared" si="275"/>
        <v>0</v>
      </c>
      <c r="K302" s="326">
        <f t="shared" si="276"/>
        <v>0</v>
      </c>
      <c r="L302" s="197">
        <f t="shared" si="277"/>
        <v>300</v>
      </c>
      <c r="M302" s="113">
        <f t="shared" si="278"/>
        <v>1</v>
      </c>
      <c r="N302" s="114">
        <f t="shared" si="295"/>
        <v>0</v>
      </c>
      <c r="O302" s="198">
        <f t="shared" si="279"/>
        <v>90</v>
      </c>
      <c r="P302" s="82"/>
      <c r="Q302" s="75"/>
      <c r="R302" s="76">
        <f t="shared" si="296"/>
        <v>0</v>
      </c>
      <c r="S302" s="74"/>
      <c r="T302" s="75"/>
      <c r="U302" s="76">
        <f t="shared" si="297"/>
        <v>0</v>
      </c>
      <c r="V302" s="74"/>
      <c r="W302" s="83"/>
      <c r="X302" s="76">
        <f t="shared" si="298"/>
        <v>0</v>
      </c>
      <c r="Y302" s="74"/>
      <c r="Z302" s="75"/>
      <c r="AA302" s="76">
        <f t="shared" si="299"/>
        <v>0</v>
      </c>
      <c r="AB302" s="74"/>
      <c r="AC302" s="75"/>
      <c r="AD302" s="76">
        <f t="shared" si="300"/>
        <v>0</v>
      </c>
      <c r="AE302" s="74"/>
      <c r="AF302" s="75"/>
      <c r="AG302" s="61">
        <f t="shared" si="301"/>
        <v>0</v>
      </c>
      <c r="AH302" s="61"/>
      <c r="AI302" s="75"/>
      <c r="AJ302" s="76">
        <f t="shared" si="302"/>
        <v>0</v>
      </c>
      <c r="AK302" s="74"/>
      <c r="AL302" s="75"/>
      <c r="AM302" s="76">
        <f t="shared" si="303"/>
        <v>0</v>
      </c>
      <c r="AN302" s="74"/>
      <c r="AO302" s="75"/>
      <c r="AP302" s="76">
        <f t="shared" si="304"/>
        <v>0</v>
      </c>
      <c r="AQ302" s="74"/>
      <c r="AR302" s="75"/>
      <c r="AS302" s="76">
        <f t="shared" si="305"/>
        <v>0</v>
      </c>
      <c r="AT302" s="74"/>
      <c r="AU302" s="75"/>
      <c r="AV302" s="76">
        <f t="shared" si="306"/>
        <v>0</v>
      </c>
      <c r="AW302" s="74"/>
      <c r="AX302" s="75"/>
      <c r="AY302" s="61">
        <f t="shared" si="307"/>
        <v>0</v>
      </c>
    </row>
    <row r="303" spans="1:51" ht="30" customHeight="1">
      <c r="A303" s="199" t="s">
        <v>504</v>
      </c>
      <c r="B303" s="235" t="s">
        <v>59</v>
      </c>
      <c r="C303" s="19" t="s">
        <v>17</v>
      </c>
      <c r="D303" s="106">
        <f>150*1</f>
        <v>150</v>
      </c>
      <c r="E303" s="139">
        <v>0.3</v>
      </c>
      <c r="F303" s="107">
        <f>150*1*E303</f>
        <v>45</v>
      </c>
      <c r="G303" s="108">
        <f t="shared" si="326"/>
        <v>52.65</v>
      </c>
      <c r="H303" s="325"/>
      <c r="I303" s="255">
        <f t="shared" si="274"/>
        <v>0</v>
      </c>
      <c r="J303" s="255">
        <f t="shared" si="275"/>
        <v>0</v>
      </c>
      <c r="K303" s="326">
        <f t="shared" si="276"/>
        <v>0</v>
      </c>
      <c r="L303" s="197">
        <f t="shared" si="277"/>
        <v>150</v>
      </c>
      <c r="M303" s="113">
        <f t="shared" si="278"/>
        <v>1</v>
      </c>
      <c r="N303" s="114">
        <f t="shared" si="295"/>
        <v>0</v>
      </c>
      <c r="O303" s="198">
        <f t="shared" si="279"/>
        <v>45</v>
      </c>
      <c r="P303" s="82"/>
      <c r="Q303" s="75"/>
      <c r="R303" s="76">
        <f t="shared" si="296"/>
        <v>0</v>
      </c>
      <c r="S303" s="74"/>
      <c r="T303" s="75"/>
      <c r="U303" s="76">
        <f t="shared" si="297"/>
        <v>0</v>
      </c>
      <c r="V303" s="74"/>
      <c r="W303" s="83"/>
      <c r="X303" s="76">
        <f t="shared" si="298"/>
        <v>0</v>
      </c>
      <c r="Y303" s="74"/>
      <c r="Z303" s="75"/>
      <c r="AA303" s="76">
        <f t="shared" si="299"/>
        <v>0</v>
      </c>
      <c r="AB303" s="74"/>
      <c r="AC303" s="75"/>
      <c r="AD303" s="76">
        <f t="shared" si="300"/>
        <v>0</v>
      </c>
      <c r="AE303" s="74"/>
      <c r="AF303" s="75"/>
      <c r="AG303" s="61">
        <f t="shared" si="301"/>
        <v>0</v>
      </c>
      <c r="AH303" s="61"/>
      <c r="AI303" s="75"/>
      <c r="AJ303" s="76">
        <f t="shared" si="302"/>
        <v>0</v>
      </c>
      <c r="AK303" s="74"/>
      <c r="AL303" s="75"/>
      <c r="AM303" s="76">
        <f t="shared" si="303"/>
        <v>0</v>
      </c>
      <c r="AN303" s="74"/>
      <c r="AO303" s="75"/>
      <c r="AP303" s="76">
        <f t="shared" si="304"/>
        <v>0</v>
      </c>
      <c r="AQ303" s="74"/>
      <c r="AR303" s="75"/>
      <c r="AS303" s="76">
        <f t="shared" si="305"/>
        <v>0</v>
      </c>
      <c r="AT303" s="74"/>
      <c r="AU303" s="75"/>
      <c r="AV303" s="76">
        <f t="shared" si="306"/>
        <v>0</v>
      </c>
      <c r="AW303" s="74"/>
      <c r="AX303" s="75"/>
      <c r="AY303" s="61">
        <f t="shared" si="307"/>
        <v>0</v>
      </c>
    </row>
    <row r="304" spans="1:51" ht="30" customHeight="1">
      <c r="A304" s="199" t="s">
        <v>505</v>
      </c>
      <c r="B304" s="235" t="s">
        <v>60</v>
      </c>
      <c r="C304" s="19" t="s">
        <v>17</v>
      </c>
      <c r="D304" s="106">
        <f>150*1</f>
        <v>150</v>
      </c>
      <c r="E304" s="139">
        <v>0.3</v>
      </c>
      <c r="F304" s="107">
        <f>150*1*E304</f>
        <v>45</v>
      </c>
      <c r="G304" s="108">
        <f t="shared" si="326"/>
        <v>52.65</v>
      </c>
      <c r="H304" s="325"/>
      <c r="I304" s="255">
        <f t="shared" si="274"/>
        <v>0</v>
      </c>
      <c r="J304" s="255">
        <f t="shared" si="275"/>
        <v>0</v>
      </c>
      <c r="K304" s="326">
        <f t="shared" si="276"/>
        <v>0</v>
      </c>
      <c r="L304" s="197">
        <f t="shared" si="277"/>
        <v>150</v>
      </c>
      <c r="M304" s="113">
        <f t="shared" si="278"/>
        <v>1</v>
      </c>
      <c r="N304" s="114">
        <f t="shared" si="295"/>
        <v>0</v>
      </c>
      <c r="O304" s="198">
        <f t="shared" si="279"/>
        <v>45</v>
      </c>
      <c r="P304" s="82"/>
      <c r="Q304" s="75"/>
      <c r="R304" s="76">
        <f t="shared" si="296"/>
        <v>0</v>
      </c>
      <c r="S304" s="74"/>
      <c r="T304" s="75"/>
      <c r="U304" s="76">
        <f t="shared" si="297"/>
        <v>0</v>
      </c>
      <c r="V304" s="74"/>
      <c r="W304" s="83"/>
      <c r="X304" s="76">
        <f t="shared" si="298"/>
        <v>0</v>
      </c>
      <c r="Y304" s="74"/>
      <c r="Z304" s="75"/>
      <c r="AA304" s="76">
        <f t="shared" si="299"/>
        <v>0</v>
      </c>
      <c r="AB304" s="74"/>
      <c r="AC304" s="75"/>
      <c r="AD304" s="76">
        <f t="shared" si="300"/>
        <v>0</v>
      </c>
      <c r="AE304" s="74"/>
      <c r="AF304" s="75"/>
      <c r="AG304" s="61">
        <f t="shared" si="301"/>
        <v>0</v>
      </c>
      <c r="AH304" s="61"/>
      <c r="AI304" s="75"/>
      <c r="AJ304" s="76">
        <f t="shared" si="302"/>
        <v>0</v>
      </c>
      <c r="AK304" s="74"/>
      <c r="AL304" s="75"/>
      <c r="AM304" s="76">
        <f t="shared" si="303"/>
        <v>0</v>
      </c>
      <c r="AN304" s="74"/>
      <c r="AO304" s="75"/>
      <c r="AP304" s="76">
        <f t="shared" si="304"/>
        <v>0</v>
      </c>
      <c r="AQ304" s="74"/>
      <c r="AR304" s="75"/>
      <c r="AS304" s="76">
        <f t="shared" si="305"/>
        <v>0</v>
      </c>
      <c r="AT304" s="74"/>
      <c r="AU304" s="75"/>
      <c r="AV304" s="76">
        <f t="shared" si="306"/>
        <v>0</v>
      </c>
      <c r="AW304" s="74"/>
      <c r="AX304" s="75"/>
      <c r="AY304" s="61">
        <f t="shared" si="307"/>
        <v>0</v>
      </c>
    </row>
    <row r="305" spans="1:51" s="3" customFormat="1" ht="30" customHeight="1">
      <c r="A305" s="330" t="s">
        <v>506</v>
      </c>
      <c r="B305" s="331" t="s">
        <v>70</v>
      </c>
      <c r="C305" s="332"/>
      <c r="D305" s="333"/>
      <c r="E305" s="333"/>
      <c r="F305" s="297">
        <f>SUM(F306:F311)</f>
        <v>300</v>
      </c>
      <c r="G305" s="298">
        <f>SUM(G306:G311)</f>
        <v>351</v>
      </c>
      <c r="H305" s="322"/>
      <c r="I305" s="323">
        <f t="shared" ref="I305" si="328">+P305+S305+V305+Y305+AB305+AE305</f>
        <v>0</v>
      </c>
      <c r="J305" s="323">
        <f t="shared" ref="J305" si="329">+AH305+AK305+AN305+AQ305+AT305+AW305</f>
        <v>0</v>
      </c>
      <c r="K305" s="324">
        <f t="shared" si="276"/>
        <v>0</v>
      </c>
      <c r="L305" s="91">
        <f t="shared" si="277"/>
        <v>0</v>
      </c>
      <c r="M305" s="267" t="e">
        <f t="shared" si="278"/>
        <v>#DIV/0!</v>
      </c>
      <c r="N305" s="268">
        <f t="shared" si="295"/>
        <v>0</v>
      </c>
      <c r="O305" s="269">
        <f t="shared" ref="O305" si="330">+F305-(R305+U305+X305+AA305+AD305+AG305+AJ305+AM305+AP305+AS305+AV305+AY305)</f>
        <v>300</v>
      </c>
      <c r="P305" s="97"/>
      <c r="Q305" s="98"/>
      <c r="R305" s="99">
        <f t="shared" si="296"/>
        <v>0</v>
      </c>
      <c r="S305" s="100"/>
      <c r="T305" s="98"/>
      <c r="U305" s="99">
        <f t="shared" si="297"/>
        <v>0</v>
      </c>
      <c r="V305" s="100"/>
      <c r="W305" s="101"/>
      <c r="X305" s="99">
        <f t="shared" si="298"/>
        <v>0</v>
      </c>
      <c r="Y305" s="100"/>
      <c r="Z305" s="98"/>
      <c r="AA305" s="99">
        <f t="shared" si="299"/>
        <v>0</v>
      </c>
      <c r="AB305" s="100"/>
      <c r="AC305" s="98"/>
      <c r="AD305" s="99">
        <f t="shared" si="300"/>
        <v>0</v>
      </c>
      <c r="AE305" s="100"/>
      <c r="AF305" s="98"/>
      <c r="AG305" s="93">
        <f t="shared" si="301"/>
        <v>0</v>
      </c>
      <c r="AH305" s="93"/>
      <c r="AI305" s="98"/>
      <c r="AJ305" s="99">
        <f t="shared" si="302"/>
        <v>0</v>
      </c>
      <c r="AK305" s="100"/>
      <c r="AL305" s="98"/>
      <c r="AM305" s="99">
        <f t="shared" si="303"/>
        <v>0</v>
      </c>
      <c r="AN305" s="100"/>
      <c r="AO305" s="98"/>
      <c r="AP305" s="99">
        <f t="shared" si="304"/>
        <v>0</v>
      </c>
      <c r="AQ305" s="100"/>
      <c r="AR305" s="98"/>
      <c r="AS305" s="99">
        <f t="shared" si="305"/>
        <v>0</v>
      </c>
      <c r="AT305" s="100"/>
      <c r="AU305" s="98"/>
      <c r="AV305" s="99">
        <f t="shared" si="306"/>
        <v>0</v>
      </c>
      <c r="AW305" s="100"/>
      <c r="AX305" s="98"/>
      <c r="AY305" s="93">
        <f t="shared" si="307"/>
        <v>0</v>
      </c>
    </row>
    <row r="306" spans="1:51" ht="30" customHeight="1">
      <c r="A306" s="199" t="s">
        <v>507</v>
      </c>
      <c r="B306" s="235" t="s">
        <v>55</v>
      </c>
      <c r="C306" s="19" t="s">
        <v>17</v>
      </c>
      <c r="D306" s="106">
        <f>100*2</f>
        <v>200</v>
      </c>
      <c r="E306" s="139">
        <v>0.3</v>
      </c>
      <c r="F306" s="107">
        <f>100*2*E306</f>
        <v>60</v>
      </c>
      <c r="G306" s="108">
        <f t="shared" ref="G306:G311" si="331">F306*1.17</f>
        <v>70.199999999999989</v>
      </c>
      <c r="H306" s="325"/>
      <c r="I306" s="255">
        <f t="shared" si="274"/>
        <v>0</v>
      </c>
      <c r="J306" s="255">
        <f t="shared" si="275"/>
        <v>0</v>
      </c>
      <c r="K306" s="326">
        <f t="shared" si="276"/>
        <v>0</v>
      </c>
      <c r="L306" s="197">
        <f t="shared" si="277"/>
        <v>200</v>
      </c>
      <c r="M306" s="113">
        <f t="shared" si="278"/>
        <v>1</v>
      </c>
      <c r="N306" s="114">
        <f t="shared" si="295"/>
        <v>0</v>
      </c>
      <c r="O306" s="198">
        <f t="shared" si="279"/>
        <v>60</v>
      </c>
      <c r="P306" s="82"/>
      <c r="Q306" s="75"/>
      <c r="R306" s="76">
        <f t="shared" si="296"/>
        <v>0</v>
      </c>
      <c r="S306" s="74"/>
      <c r="T306" s="75"/>
      <c r="U306" s="76">
        <f t="shared" si="297"/>
        <v>0</v>
      </c>
      <c r="V306" s="74"/>
      <c r="W306" s="83"/>
      <c r="X306" s="76">
        <f t="shared" si="298"/>
        <v>0</v>
      </c>
      <c r="Y306" s="74"/>
      <c r="Z306" s="75"/>
      <c r="AA306" s="76">
        <f t="shared" si="299"/>
        <v>0</v>
      </c>
      <c r="AB306" s="74"/>
      <c r="AC306" s="75"/>
      <c r="AD306" s="76">
        <f t="shared" si="300"/>
        <v>0</v>
      </c>
      <c r="AE306" s="74"/>
      <c r="AF306" s="75"/>
      <c r="AG306" s="61">
        <f t="shared" si="301"/>
        <v>0</v>
      </c>
      <c r="AH306" s="61"/>
      <c r="AI306" s="75"/>
      <c r="AJ306" s="76">
        <f t="shared" si="302"/>
        <v>0</v>
      </c>
      <c r="AK306" s="74"/>
      <c r="AL306" s="75"/>
      <c r="AM306" s="76">
        <f t="shared" si="303"/>
        <v>0</v>
      </c>
      <c r="AN306" s="74"/>
      <c r="AO306" s="75"/>
      <c r="AP306" s="76">
        <f t="shared" si="304"/>
        <v>0</v>
      </c>
      <c r="AQ306" s="74"/>
      <c r="AR306" s="75"/>
      <c r="AS306" s="76">
        <f t="shared" si="305"/>
        <v>0</v>
      </c>
      <c r="AT306" s="74"/>
      <c r="AU306" s="75"/>
      <c r="AV306" s="76">
        <f t="shared" si="306"/>
        <v>0</v>
      </c>
      <c r="AW306" s="74"/>
      <c r="AX306" s="75"/>
      <c r="AY306" s="61">
        <f t="shared" si="307"/>
        <v>0</v>
      </c>
    </row>
    <row r="307" spans="1:51" ht="30" customHeight="1">
      <c r="A307" s="199" t="s">
        <v>508</v>
      </c>
      <c r="B307" s="235" t="s">
        <v>79</v>
      </c>
      <c r="C307" s="19" t="s">
        <v>17</v>
      </c>
      <c r="D307" s="106">
        <f t="shared" ref="D307:D309" si="332">100*2</f>
        <v>200</v>
      </c>
      <c r="E307" s="139">
        <v>0.3</v>
      </c>
      <c r="F307" s="107">
        <f>100*2*E307</f>
        <v>60</v>
      </c>
      <c r="G307" s="108">
        <f t="shared" si="331"/>
        <v>70.199999999999989</v>
      </c>
      <c r="H307" s="325"/>
      <c r="I307" s="255">
        <f t="shared" si="274"/>
        <v>0</v>
      </c>
      <c r="J307" s="255">
        <f t="shared" si="275"/>
        <v>0</v>
      </c>
      <c r="K307" s="326">
        <f t="shared" si="276"/>
        <v>0</v>
      </c>
      <c r="L307" s="197">
        <f t="shared" si="277"/>
        <v>200</v>
      </c>
      <c r="M307" s="113">
        <f t="shared" si="278"/>
        <v>1</v>
      </c>
      <c r="N307" s="114">
        <f t="shared" si="295"/>
        <v>0</v>
      </c>
      <c r="O307" s="198">
        <f t="shared" si="279"/>
        <v>60</v>
      </c>
      <c r="P307" s="82"/>
      <c r="Q307" s="75"/>
      <c r="R307" s="76">
        <f t="shared" si="296"/>
        <v>0</v>
      </c>
      <c r="S307" s="74"/>
      <c r="T307" s="75"/>
      <c r="U307" s="76">
        <f t="shared" si="297"/>
        <v>0</v>
      </c>
      <c r="V307" s="74"/>
      <c r="W307" s="83"/>
      <c r="X307" s="76">
        <f t="shared" si="298"/>
        <v>0</v>
      </c>
      <c r="Y307" s="74"/>
      <c r="Z307" s="75"/>
      <c r="AA307" s="76">
        <f t="shared" si="299"/>
        <v>0</v>
      </c>
      <c r="AB307" s="74"/>
      <c r="AC307" s="75"/>
      <c r="AD307" s="76">
        <f t="shared" si="300"/>
        <v>0</v>
      </c>
      <c r="AE307" s="74"/>
      <c r="AF307" s="75"/>
      <c r="AG307" s="61">
        <f t="shared" si="301"/>
        <v>0</v>
      </c>
      <c r="AH307" s="61"/>
      <c r="AI307" s="75"/>
      <c r="AJ307" s="76">
        <f t="shared" si="302"/>
        <v>0</v>
      </c>
      <c r="AK307" s="74"/>
      <c r="AL307" s="75"/>
      <c r="AM307" s="76">
        <f t="shared" si="303"/>
        <v>0</v>
      </c>
      <c r="AN307" s="74"/>
      <c r="AO307" s="75"/>
      <c r="AP307" s="76">
        <f t="shared" si="304"/>
        <v>0</v>
      </c>
      <c r="AQ307" s="74"/>
      <c r="AR307" s="75"/>
      <c r="AS307" s="76">
        <f t="shared" si="305"/>
        <v>0</v>
      </c>
      <c r="AT307" s="74"/>
      <c r="AU307" s="75"/>
      <c r="AV307" s="76">
        <f t="shared" si="306"/>
        <v>0</v>
      </c>
      <c r="AW307" s="74"/>
      <c r="AX307" s="75"/>
      <c r="AY307" s="61">
        <f t="shared" si="307"/>
        <v>0</v>
      </c>
    </row>
    <row r="308" spans="1:51" ht="30" customHeight="1">
      <c r="A308" s="199" t="s">
        <v>509</v>
      </c>
      <c r="B308" s="235" t="s">
        <v>57</v>
      </c>
      <c r="C308" s="19" t="s">
        <v>17</v>
      </c>
      <c r="D308" s="106">
        <f t="shared" si="332"/>
        <v>200</v>
      </c>
      <c r="E308" s="139">
        <v>0.3</v>
      </c>
      <c r="F308" s="107">
        <f>100*2*E308</f>
        <v>60</v>
      </c>
      <c r="G308" s="108">
        <f t="shared" si="331"/>
        <v>70.199999999999989</v>
      </c>
      <c r="H308" s="325"/>
      <c r="I308" s="255">
        <f t="shared" si="274"/>
        <v>0</v>
      </c>
      <c r="J308" s="255">
        <f t="shared" si="275"/>
        <v>0</v>
      </c>
      <c r="K308" s="326">
        <f t="shared" si="276"/>
        <v>0</v>
      </c>
      <c r="L308" s="197">
        <f t="shared" si="277"/>
        <v>200</v>
      </c>
      <c r="M308" s="113">
        <f t="shared" si="278"/>
        <v>1</v>
      </c>
      <c r="N308" s="114">
        <f t="shared" si="295"/>
        <v>0</v>
      </c>
      <c r="O308" s="198">
        <f t="shared" si="279"/>
        <v>60</v>
      </c>
      <c r="P308" s="82"/>
      <c r="Q308" s="75"/>
      <c r="R308" s="76">
        <f t="shared" si="296"/>
        <v>0</v>
      </c>
      <c r="S308" s="74"/>
      <c r="T308" s="75"/>
      <c r="U308" s="76">
        <f t="shared" si="297"/>
        <v>0</v>
      </c>
      <c r="V308" s="74"/>
      <c r="W308" s="83"/>
      <c r="X308" s="76">
        <f t="shared" si="298"/>
        <v>0</v>
      </c>
      <c r="Y308" s="74"/>
      <c r="Z308" s="75"/>
      <c r="AA308" s="76">
        <f t="shared" si="299"/>
        <v>0</v>
      </c>
      <c r="AB308" s="74"/>
      <c r="AC308" s="75"/>
      <c r="AD308" s="76">
        <f t="shared" si="300"/>
        <v>0</v>
      </c>
      <c r="AE308" s="74"/>
      <c r="AF308" s="75"/>
      <c r="AG308" s="61">
        <f t="shared" si="301"/>
        <v>0</v>
      </c>
      <c r="AH308" s="61"/>
      <c r="AI308" s="75"/>
      <c r="AJ308" s="76">
        <f t="shared" si="302"/>
        <v>0</v>
      </c>
      <c r="AK308" s="74"/>
      <c r="AL308" s="75"/>
      <c r="AM308" s="76">
        <f t="shared" si="303"/>
        <v>0</v>
      </c>
      <c r="AN308" s="74"/>
      <c r="AO308" s="75"/>
      <c r="AP308" s="76">
        <f t="shared" si="304"/>
        <v>0</v>
      </c>
      <c r="AQ308" s="74"/>
      <c r="AR308" s="75"/>
      <c r="AS308" s="76">
        <f t="shared" si="305"/>
        <v>0</v>
      </c>
      <c r="AT308" s="74"/>
      <c r="AU308" s="75"/>
      <c r="AV308" s="76">
        <f t="shared" si="306"/>
        <v>0</v>
      </c>
      <c r="AW308" s="74"/>
      <c r="AX308" s="75"/>
      <c r="AY308" s="61">
        <f t="shared" si="307"/>
        <v>0</v>
      </c>
    </row>
    <row r="309" spans="1:51" ht="30" customHeight="1">
      <c r="A309" s="199" t="s">
        <v>510</v>
      </c>
      <c r="B309" s="235" t="s">
        <v>58</v>
      </c>
      <c r="C309" s="19" t="s">
        <v>17</v>
      </c>
      <c r="D309" s="106">
        <f t="shared" si="332"/>
        <v>200</v>
      </c>
      <c r="E309" s="139">
        <v>0.3</v>
      </c>
      <c r="F309" s="107">
        <f>100*2*E309</f>
        <v>60</v>
      </c>
      <c r="G309" s="108">
        <f t="shared" si="331"/>
        <v>70.199999999999989</v>
      </c>
      <c r="H309" s="325"/>
      <c r="I309" s="255">
        <f t="shared" si="274"/>
        <v>0</v>
      </c>
      <c r="J309" s="255">
        <f t="shared" si="275"/>
        <v>0</v>
      </c>
      <c r="K309" s="326">
        <f t="shared" si="276"/>
        <v>0</v>
      </c>
      <c r="L309" s="197">
        <f t="shared" si="277"/>
        <v>200</v>
      </c>
      <c r="M309" s="113">
        <f t="shared" si="278"/>
        <v>1</v>
      </c>
      <c r="N309" s="114">
        <f t="shared" si="295"/>
        <v>0</v>
      </c>
      <c r="O309" s="198">
        <f t="shared" si="279"/>
        <v>60</v>
      </c>
      <c r="P309" s="82"/>
      <c r="Q309" s="75"/>
      <c r="R309" s="76">
        <f t="shared" si="296"/>
        <v>0</v>
      </c>
      <c r="S309" s="74"/>
      <c r="T309" s="75"/>
      <c r="U309" s="76">
        <f t="shared" si="297"/>
        <v>0</v>
      </c>
      <c r="V309" s="74"/>
      <c r="W309" s="83"/>
      <c r="X309" s="76">
        <f t="shared" si="298"/>
        <v>0</v>
      </c>
      <c r="Y309" s="74"/>
      <c r="Z309" s="75"/>
      <c r="AA309" s="76">
        <f t="shared" si="299"/>
        <v>0</v>
      </c>
      <c r="AB309" s="74"/>
      <c r="AC309" s="75"/>
      <c r="AD309" s="76">
        <f t="shared" si="300"/>
        <v>0</v>
      </c>
      <c r="AE309" s="74"/>
      <c r="AF309" s="75"/>
      <c r="AG309" s="61">
        <f t="shared" si="301"/>
        <v>0</v>
      </c>
      <c r="AH309" s="61"/>
      <c r="AI309" s="75"/>
      <c r="AJ309" s="76">
        <f t="shared" si="302"/>
        <v>0</v>
      </c>
      <c r="AK309" s="74"/>
      <c r="AL309" s="75"/>
      <c r="AM309" s="76">
        <f t="shared" si="303"/>
        <v>0</v>
      </c>
      <c r="AN309" s="74"/>
      <c r="AO309" s="75"/>
      <c r="AP309" s="76">
        <f t="shared" si="304"/>
        <v>0</v>
      </c>
      <c r="AQ309" s="74"/>
      <c r="AR309" s="75"/>
      <c r="AS309" s="76">
        <f t="shared" si="305"/>
        <v>0</v>
      </c>
      <c r="AT309" s="74"/>
      <c r="AU309" s="75"/>
      <c r="AV309" s="76">
        <f t="shared" si="306"/>
        <v>0</v>
      </c>
      <c r="AW309" s="74"/>
      <c r="AX309" s="75"/>
      <c r="AY309" s="61">
        <f t="shared" si="307"/>
        <v>0</v>
      </c>
    </row>
    <row r="310" spans="1:51" ht="30" customHeight="1">
      <c r="A310" s="199" t="s">
        <v>511</v>
      </c>
      <c r="B310" s="235" t="s">
        <v>59</v>
      </c>
      <c r="C310" s="19" t="s">
        <v>17</v>
      </c>
      <c r="D310" s="106">
        <f>100*1</f>
        <v>100</v>
      </c>
      <c r="E310" s="139">
        <v>0.3</v>
      </c>
      <c r="F310" s="107">
        <f>100*1*E310</f>
        <v>30</v>
      </c>
      <c r="G310" s="108">
        <f t="shared" si="331"/>
        <v>35.099999999999994</v>
      </c>
      <c r="H310" s="325"/>
      <c r="I310" s="255">
        <f t="shared" si="274"/>
        <v>0</v>
      </c>
      <c r="J310" s="255">
        <f t="shared" si="275"/>
        <v>0</v>
      </c>
      <c r="K310" s="326">
        <f t="shared" si="276"/>
        <v>0</v>
      </c>
      <c r="L310" s="197">
        <f t="shared" si="277"/>
        <v>100</v>
      </c>
      <c r="M310" s="113">
        <f t="shared" si="278"/>
        <v>1</v>
      </c>
      <c r="N310" s="114">
        <f t="shared" si="295"/>
        <v>0</v>
      </c>
      <c r="O310" s="198">
        <f t="shared" si="279"/>
        <v>30</v>
      </c>
      <c r="P310" s="82"/>
      <c r="Q310" s="75"/>
      <c r="R310" s="76">
        <f t="shared" si="296"/>
        <v>0</v>
      </c>
      <c r="S310" s="74"/>
      <c r="T310" s="75"/>
      <c r="U310" s="76">
        <f t="shared" si="297"/>
        <v>0</v>
      </c>
      <c r="V310" s="74"/>
      <c r="W310" s="83"/>
      <c r="X310" s="76">
        <f t="shared" si="298"/>
        <v>0</v>
      </c>
      <c r="Y310" s="74"/>
      <c r="Z310" s="75"/>
      <c r="AA310" s="76">
        <f t="shared" si="299"/>
        <v>0</v>
      </c>
      <c r="AB310" s="74"/>
      <c r="AC310" s="75"/>
      <c r="AD310" s="76">
        <f t="shared" si="300"/>
        <v>0</v>
      </c>
      <c r="AE310" s="74"/>
      <c r="AF310" s="75"/>
      <c r="AG310" s="61">
        <f t="shared" si="301"/>
        <v>0</v>
      </c>
      <c r="AH310" s="61"/>
      <c r="AI310" s="75"/>
      <c r="AJ310" s="76">
        <f t="shared" si="302"/>
        <v>0</v>
      </c>
      <c r="AK310" s="74"/>
      <c r="AL310" s="75"/>
      <c r="AM310" s="76">
        <f t="shared" si="303"/>
        <v>0</v>
      </c>
      <c r="AN310" s="74"/>
      <c r="AO310" s="75"/>
      <c r="AP310" s="76">
        <f t="shared" si="304"/>
        <v>0</v>
      </c>
      <c r="AQ310" s="74"/>
      <c r="AR310" s="75"/>
      <c r="AS310" s="76">
        <f t="shared" si="305"/>
        <v>0</v>
      </c>
      <c r="AT310" s="74"/>
      <c r="AU310" s="75"/>
      <c r="AV310" s="76">
        <f t="shared" si="306"/>
        <v>0</v>
      </c>
      <c r="AW310" s="74"/>
      <c r="AX310" s="75"/>
      <c r="AY310" s="61">
        <f t="shared" si="307"/>
        <v>0</v>
      </c>
    </row>
    <row r="311" spans="1:51" ht="30" customHeight="1">
      <c r="A311" s="199" t="s">
        <v>512</v>
      </c>
      <c r="B311" s="235" t="s">
        <v>60</v>
      </c>
      <c r="C311" s="19" t="s">
        <v>17</v>
      </c>
      <c r="D311" s="106">
        <f>100*1</f>
        <v>100</v>
      </c>
      <c r="E311" s="139">
        <v>0.3</v>
      </c>
      <c r="F311" s="107">
        <f>100*1*E311</f>
        <v>30</v>
      </c>
      <c r="G311" s="108">
        <f t="shared" si="331"/>
        <v>35.099999999999994</v>
      </c>
      <c r="H311" s="325"/>
      <c r="I311" s="255">
        <f t="shared" si="274"/>
        <v>0</v>
      </c>
      <c r="J311" s="255">
        <f t="shared" si="275"/>
        <v>0</v>
      </c>
      <c r="K311" s="326">
        <f t="shared" si="276"/>
        <v>0</v>
      </c>
      <c r="L311" s="197">
        <f t="shared" si="277"/>
        <v>100</v>
      </c>
      <c r="M311" s="113">
        <f t="shared" si="278"/>
        <v>1</v>
      </c>
      <c r="N311" s="114">
        <f t="shared" si="295"/>
        <v>0</v>
      </c>
      <c r="O311" s="198">
        <f t="shared" si="279"/>
        <v>30</v>
      </c>
      <c r="P311" s="82"/>
      <c r="Q311" s="75"/>
      <c r="R311" s="76">
        <f t="shared" si="296"/>
        <v>0</v>
      </c>
      <c r="S311" s="74"/>
      <c r="T311" s="75"/>
      <c r="U311" s="76">
        <f t="shared" si="297"/>
        <v>0</v>
      </c>
      <c r="V311" s="74"/>
      <c r="W311" s="83"/>
      <c r="X311" s="76">
        <f t="shared" si="298"/>
        <v>0</v>
      </c>
      <c r="Y311" s="74"/>
      <c r="Z311" s="75"/>
      <c r="AA311" s="76">
        <f t="shared" si="299"/>
        <v>0</v>
      </c>
      <c r="AB311" s="74"/>
      <c r="AC311" s="75"/>
      <c r="AD311" s="76">
        <f t="shared" si="300"/>
        <v>0</v>
      </c>
      <c r="AE311" s="74"/>
      <c r="AF311" s="75"/>
      <c r="AG311" s="61">
        <f t="shared" si="301"/>
        <v>0</v>
      </c>
      <c r="AH311" s="61"/>
      <c r="AI311" s="75"/>
      <c r="AJ311" s="76">
        <f t="shared" si="302"/>
        <v>0</v>
      </c>
      <c r="AK311" s="74"/>
      <c r="AL311" s="75"/>
      <c r="AM311" s="76">
        <f t="shared" si="303"/>
        <v>0</v>
      </c>
      <c r="AN311" s="74"/>
      <c r="AO311" s="75"/>
      <c r="AP311" s="76">
        <f t="shared" si="304"/>
        <v>0</v>
      </c>
      <c r="AQ311" s="74"/>
      <c r="AR311" s="75"/>
      <c r="AS311" s="76">
        <f t="shared" si="305"/>
        <v>0</v>
      </c>
      <c r="AT311" s="74"/>
      <c r="AU311" s="75"/>
      <c r="AV311" s="76">
        <f t="shared" si="306"/>
        <v>0</v>
      </c>
      <c r="AW311" s="74"/>
      <c r="AX311" s="75"/>
      <c r="AY311" s="61">
        <f t="shared" si="307"/>
        <v>0</v>
      </c>
    </row>
    <row r="312" spans="1:51" s="3" customFormat="1" ht="30" customHeight="1">
      <c r="A312" s="330" t="s">
        <v>513</v>
      </c>
      <c r="B312" s="331" t="s">
        <v>90</v>
      </c>
      <c r="C312" s="332"/>
      <c r="D312" s="295"/>
      <c r="E312" s="295"/>
      <c r="F312" s="297">
        <f>SUM(F313:F318)</f>
        <v>450</v>
      </c>
      <c r="G312" s="298">
        <f>SUM(G313:G318)</f>
        <v>526.5</v>
      </c>
      <c r="H312" s="322"/>
      <c r="I312" s="323">
        <f t="shared" ref="I312" si="333">+P312+S312+V312+Y312+AB312+AE312</f>
        <v>0</v>
      </c>
      <c r="J312" s="323">
        <f t="shared" ref="J312" si="334">+AH312+AK312+AN312+AQ312+AT312+AW312</f>
        <v>0</v>
      </c>
      <c r="K312" s="324">
        <f t="shared" si="276"/>
        <v>0</v>
      </c>
      <c r="L312" s="91">
        <f t="shared" si="277"/>
        <v>0</v>
      </c>
      <c r="M312" s="267" t="e">
        <f t="shared" si="278"/>
        <v>#DIV/0!</v>
      </c>
      <c r="N312" s="268">
        <f t="shared" si="295"/>
        <v>0</v>
      </c>
      <c r="O312" s="269">
        <f t="shared" ref="O312" si="335">+F312-(R312+U312+X312+AA312+AD312+AG312+AJ312+AM312+AP312+AS312+AV312+AY312)</f>
        <v>450</v>
      </c>
      <c r="P312" s="97"/>
      <c r="Q312" s="98"/>
      <c r="R312" s="99">
        <f t="shared" si="296"/>
        <v>0</v>
      </c>
      <c r="S312" s="100"/>
      <c r="T312" s="98"/>
      <c r="U312" s="99">
        <f t="shared" si="297"/>
        <v>0</v>
      </c>
      <c r="V312" s="100"/>
      <c r="W312" s="101"/>
      <c r="X312" s="99">
        <f t="shared" si="298"/>
        <v>0</v>
      </c>
      <c r="Y312" s="100"/>
      <c r="Z312" s="98"/>
      <c r="AA312" s="99">
        <f t="shared" si="299"/>
        <v>0</v>
      </c>
      <c r="AB312" s="100"/>
      <c r="AC312" s="98"/>
      <c r="AD312" s="99">
        <f t="shared" si="300"/>
        <v>0</v>
      </c>
      <c r="AE312" s="100"/>
      <c r="AF312" s="98"/>
      <c r="AG312" s="93">
        <f t="shared" si="301"/>
        <v>0</v>
      </c>
      <c r="AH312" s="93"/>
      <c r="AI312" s="98"/>
      <c r="AJ312" s="99">
        <f t="shared" si="302"/>
        <v>0</v>
      </c>
      <c r="AK312" s="100"/>
      <c r="AL312" s="98"/>
      <c r="AM312" s="99">
        <f t="shared" si="303"/>
        <v>0</v>
      </c>
      <c r="AN312" s="100"/>
      <c r="AO312" s="98"/>
      <c r="AP312" s="99">
        <f t="shared" si="304"/>
        <v>0</v>
      </c>
      <c r="AQ312" s="100"/>
      <c r="AR312" s="98"/>
      <c r="AS312" s="99">
        <f t="shared" si="305"/>
        <v>0</v>
      </c>
      <c r="AT312" s="100"/>
      <c r="AU312" s="98"/>
      <c r="AV312" s="99">
        <f t="shared" si="306"/>
        <v>0</v>
      </c>
      <c r="AW312" s="100"/>
      <c r="AX312" s="98"/>
      <c r="AY312" s="93">
        <f t="shared" si="307"/>
        <v>0</v>
      </c>
    </row>
    <row r="313" spans="1:51" ht="30" customHeight="1">
      <c r="A313" s="199" t="s">
        <v>514</v>
      </c>
      <c r="B313" s="235" t="s">
        <v>55</v>
      </c>
      <c r="C313" s="19" t="s">
        <v>17</v>
      </c>
      <c r="D313" s="106">
        <f>150*2</f>
        <v>300</v>
      </c>
      <c r="E313" s="139">
        <v>0.3</v>
      </c>
      <c r="F313" s="107">
        <f>150*2*E313</f>
        <v>90</v>
      </c>
      <c r="G313" s="108">
        <f t="shared" ref="G313:G318" si="336">F313*1.17</f>
        <v>105.3</v>
      </c>
      <c r="H313" s="325"/>
      <c r="I313" s="255">
        <f t="shared" si="274"/>
        <v>0</v>
      </c>
      <c r="J313" s="255">
        <f t="shared" si="275"/>
        <v>0</v>
      </c>
      <c r="K313" s="326">
        <f t="shared" si="276"/>
        <v>0</v>
      </c>
      <c r="L313" s="197">
        <f t="shared" si="277"/>
        <v>300</v>
      </c>
      <c r="M313" s="113">
        <f t="shared" si="278"/>
        <v>1</v>
      </c>
      <c r="N313" s="114">
        <f t="shared" si="295"/>
        <v>0</v>
      </c>
      <c r="O313" s="198">
        <f t="shared" si="279"/>
        <v>90</v>
      </c>
      <c r="P313" s="82"/>
      <c r="Q313" s="75"/>
      <c r="R313" s="76">
        <f t="shared" si="296"/>
        <v>0</v>
      </c>
      <c r="S313" s="74"/>
      <c r="T313" s="75"/>
      <c r="U313" s="76">
        <f t="shared" si="297"/>
        <v>0</v>
      </c>
      <c r="V313" s="74"/>
      <c r="W313" s="83"/>
      <c r="X313" s="76">
        <f t="shared" si="298"/>
        <v>0</v>
      </c>
      <c r="Y313" s="74"/>
      <c r="Z313" s="75"/>
      <c r="AA313" s="76">
        <f t="shared" si="299"/>
        <v>0</v>
      </c>
      <c r="AB313" s="74"/>
      <c r="AC313" s="75"/>
      <c r="AD313" s="76">
        <f t="shared" si="300"/>
        <v>0</v>
      </c>
      <c r="AE313" s="74"/>
      <c r="AF313" s="75"/>
      <c r="AG313" s="61">
        <f t="shared" si="301"/>
        <v>0</v>
      </c>
      <c r="AH313" s="61"/>
      <c r="AI313" s="75"/>
      <c r="AJ313" s="76">
        <f t="shared" si="302"/>
        <v>0</v>
      </c>
      <c r="AK313" s="74"/>
      <c r="AL313" s="75"/>
      <c r="AM313" s="76">
        <f t="shared" si="303"/>
        <v>0</v>
      </c>
      <c r="AN313" s="74"/>
      <c r="AO313" s="75"/>
      <c r="AP313" s="76">
        <f t="shared" si="304"/>
        <v>0</v>
      </c>
      <c r="AQ313" s="74"/>
      <c r="AR313" s="75"/>
      <c r="AS313" s="76">
        <f t="shared" si="305"/>
        <v>0</v>
      </c>
      <c r="AT313" s="74"/>
      <c r="AU313" s="75"/>
      <c r="AV313" s="76">
        <f t="shared" si="306"/>
        <v>0</v>
      </c>
      <c r="AW313" s="74"/>
      <c r="AX313" s="75"/>
      <c r="AY313" s="61">
        <f t="shared" si="307"/>
        <v>0</v>
      </c>
    </row>
    <row r="314" spans="1:51" ht="30" customHeight="1">
      <c r="A314" s="199" t="s">
        <v>515</v>
      </c>
      <c r="B314" s="235" t="s">
        <v>79</v>
      </c>
      <c r="C314" s="19" t="s">
        <v>17</v>
      </c>
      <c r="D314" s="106">
        <f t="shared" ref="D314:D316" si="337">150*2</f>
        <v>300</v>
      </c>
      <c r="E314" s="139">
        <v>0.3</v>
      </c>
      <c r="F314" s="107">
        <f>150*2*E314</f>
        <v>90</v>
      </c>
      <c r="G314" s="108">
        <f t="shared" si="336"/>
        <v>105.3</v>
      </c>
      <c r="H314" s="325"/>
      <c r="I314" s="255">
        <f t="shared" si="274"/>
        <v>0</v>
      </c>
      <c r="J314" s="255">
        <f t="shared" si="275"/>
        <v>0</v>
      </c>
      <c r="K314" s="326">
        <f t="shared" si="276"/>
        <v>0</v>
      </c>
      <c r="L314" s="197">
        <f t="shared" si="277"/>
        <v>300</v>
      </c>
      <c r="M314" s="113">
        <f t="shared" si="278"/>
        <v>1</v>
      </c>
      <c r="N314" s="114">
        <f t="shared" si="295"/>
        <v>0</v>
      </c>
      <c r="O314" s="198">
        <f t="shared" si="279"/>
        <v>90</v>
      </c>
      <c r="P314" s="82"/>
      <c r="Q314" s="75"/>
      <c r="R314" s="76">
        <f t="shared" si="296"/>
        <v>0</v>
      </c>
      <c r="S314" s="74"/>
      <c r="T314" s="75"/>
      <c r="U314" s="76">
        <f t="shared" si="297"/>
        <v>0</v>
      </c>
      <c r="V314" s="74"/>
      <c r="W314" s="83"/>
      <c r="X314" s="76">
        <f t="shared" si="298"/>
        <v>0</v>
      </c>
      <c r="Y314" s="74"/>
      <c r="Z314" s="75"/>
      <c r="AA314" s="76">
        <f t="shared" si="299"/>
        <v>0</v>
      </c>
      <c r="AB314" s="74"/>
      <c r="AC314" s="75"/>
      <c r="AD314" s="76">
        <f t="shared" si="300"/>
        <v>0</v>
      </c>
      <c r="AE314" s="74"/>
      <c r="AF314" s="75"/>
      <c r="AG314" s="61">
        <f t="shared" si="301"/>
        <v>0</v>
      </c>
      <c r="AH314" s="61"/>
      <c r="AI314" s="75"/>
      <c r="AJ314" s="76">
        <f t="shared" si="302"/>
        <v>0</v>
      </c>
      <c r="AK314" s="74"/>
      <c r="AL314" s="75"/>
      <c r="AM314" s="76">
        <f t="shared" si="303"/>
        <v>0</v>
      </c>
      <c r="AN314" s="74"/>
      <c r="AO314" s="75"/>
      <c r="AP314" s="76">
        <f t="shared" si="304"/>
        <v>0</v>
      </c>
      <c r="AQ314" s="74"/>
      <c r="AR314" s="75"/>
      <c r="AS314" s="76">
        <f t="shared" si="305"/>
        <v>0</v>
      </c>
      <c r="AT314" s="74"/>
      <c r="AU314" s="75"/>
      <c r="AV314" s="76">
        <f t="shared" si="306"/>
        <v>0</v>
      </c>
      <c r="AW314" s="74"/>
      <c r="AX314" s="75"/>
      <c r="AY314" s="61">
        <f t="shared" si="307"/>
        <v>0</v>
      </c>
    </row>
    <row r="315" spans="1:51" ht="30" customHeight="1">
      <c r="A315" s="199" t="s">
        <v>516</v>
      </c>
      <c r="B315" s="235" t="s">
        <v>57</v>
      </c>
      <c r="C315" s="19" t="s">
        <v>17</v>
      </c>
      <c r="D315" s="106">
        <f t="shared" si="337"/>
        <v>300</v>
      </c>
      <c r="E315" s="139">
        <v>0.3</v>
      </c>
      <c r="F315" s="107">
        <f>150*2*E315</f>
        <v>90</v>
      </c>
      <c r="G315" s="108">
        <f t="shared" si="336"/>
        <v>105.3</v>
      </c>
      <c r="H315" s="325"/>
      <c r="I315" s="255">
        <f t="shared" ref="I315:I378" si="338">+P315+S315+V315+Y315+AB315+AE315</f>
        <v>0</v>
      </c>
      <c r="J315" s="255">
        <f t="shared" ref="J315:J378" si="339">+AH315+AK315+AN315+AQ315+AT315+AW315</f>
        <v>0</v>
      </c>
      <c r="K315" s="326">
        <f t="shared" ref="K315:K378" si="340">+I315+J315</f>
        <v>0</v>
      </c>
      <c r="L315" s="197">
        <f t="shared" ref="L315:L378" si="341">D315-K315</f>
        <v>300</v>
      </c>
      <c r="M315" s="113">
        <f t="shared" ref="M315:M378" si="342">+L315/D315</f>
        <v>1</v>
      </c>
      <c r="N315" s="114">
        <f t="shared" si="295"/>
        <v>0</v>
      </c>
      <c r="O315" s="198">
        <f t="shared" ref="O315:O378" si="343">+F315-(R315+U315+X315+AA315+AD315+AG315+AJ315+AM315+AP315+AS315+AV315+AY315)</f>
        <v>90</v>
      </c>
      <c r="P315" s="82"/>
      <c r="Q315" s="75"/>
      <c r="R315" s="76">
        <f t="shared" si="296"/>
        <v>0</v>
      </c>
      <c r="S315" s="74"/>
      <c r="T315" s="75"/>
      <c r="U315" s="76">
        <f t="shared" si="297"/>
        <v>0</v>
      </c>
      <c r="V315" s="74"/>
      <c r="W315" s="83"/>
      <c r="X315" s="76">
        <f t="shared" si="298"/>
        <v>0</v>
      </c>
      <c r="Y315" s="74"/>
      <c r="Z315" s="75"/>
      <c r="AA315" s="76">
        <f t="shared" si="299"/>
        <v>0</v>
      </c>
      <c r="AB315" s="74"/>
      <c r="AC315" s="75"/>
      <c r="AD315" s="76">
        <f t="shared" si="300"/>
        <v>0</v>
      </c>
      <c r="AE315" s="74"/>
      <c r="AF315" s="75"/>
      <c r="AG315" s="61">
        <f t="shared" si="301"/>
        <v>0</v>
      </c>
      <c r="AH315" s="61"/>
      <c r="AI315" s="75"/>
      <c r="AJ315" s="76">
        <f t="shared" si="302"/>
        <v>0</v>
      </c>
      <c r="AK315" s="74"/>
      <c r="AL315" s="75"/>
      <c r="AM315" s="76">
        <f t="shared" si="303"/>
        <v>0</v>
      </c>
      <c r="AN315" s="74"/>
      <c r="AO315" s="75"/>
      <c r="AP315" s="76">
        <f t="shared" si="304"/>
        <v>0</v>
      </c>
      <c r="AQ315" s="74"/>
      <c r="AR315" s="75"/>
      <c r="AS315" s="76">
        <f t="shared" si="305"/>
        <v>0</v>
      </c>
      <c r="AT315" s="74"/>
      <c r="AU315" s="75"/>
      <c r="AV315" s="76">
        <f t="shared" si="306"/>
        <v>0</v>
      </c>
      <c r="AW315" s="74"/>
      <c r="AX315" s="75"/>
      <c r="AY315" s="61">
        <f t="shared" si="307"/>
        <v>0</v>
      </c>
    </row>
    <row r="316" spans="1:51" ht="30" customHeight="1">
      <c r="A316" s="199" t="s">
        <v>517</v>
      </c>
      <c r="B316" s="235" t="s">
        <v>58</v>
      </c>
      <c r="C316" s="19" t="s">
        <v>17</v>
      </c>
      <c r="D316" s="106">
        <f t="shared" si="337"/>
        <v>300</v>
      </c>
      <c r="E316" s="139">
        <v>0.3</v>
      </c>
      <c r="F316" s="107">
        <f>150*2*E316</f>
        <v>90</v>
      </c>
      <c r="G316" s="108">
        <f t="shared" si="336"/>
        <v>105.3</v>
      </c>
      <c r="H316" s="325"/>
      <c r="I316" s="255">
        <f t="shared" si="338"/>
        <v>0</v>
      </c>
      <c r="J316" s="255">
        <f t="shared" si="339"/>
        <v>0</v>
      </c>
      <c r="K316" s="326">
        <f t="shared" si="340"/>
        <v>0</v>
      </c>
      <c r="L316" s="197">
        <f t="shared" si="341"/>
        <v>300</v>
      </c>
      <c r="M316" s="113">
        <f t="shared" si="342"/>
        <v>1</v>
      </c>
      <c r="N316" s="114">
        <f t="shared" si="295"/>
        <v>0</v>
      </c>
      <c r="O316" s="198">
        <f t="shared" si="343"/>
        <v>90</v>
      </c>
      <c r="P316" s="82"/>
      <c r="Q316" s="75"/>
      <c r="R316" s="76">
        <f t="shared" si="296"/>
        <v>0</v>
      </c>
      <c r="S316" s="74"/>
      <c r="T316" s="75"/>
      <c r="U316" s="76">
        <f t="shared" si="297"/>
        <v>0</v>
      </c>
      <c r="V316" s="74"/>
      <c r="W316" s="83"/>
      <c r="X316" s="76">
        <f t="shared" si="298"/>
        <v>0</v>
      </c>
      <c r="Y316" s="74"/>
      <c r="Z316" s="75"/>
      <c r="AA316" s="76">
        <f t="shared" si="299"/>
        <v>0</v>
      </c>
      <c r="AB316" s="74"/>
      <c r="AC316" s="75"/>
      <c r="AD316" s="76">
        <f t="shared" si="300"/>
        <v>0</v>
      </c>
      <c r="AE316" s="74"/>
      <c r="AF316" s="75"/>
      <c r="AG316" s="61">
        <f t="shared" si="301"/>
        <v>0</v>
      </c>
      <c r="AH316" s="61"/>
      <c r="AI316" s="75"/>
      <c r="AJ316" s="76">
        <f t="shared" si="302"/>
        <v>0</v>
      </c>
      <c r="AK316" s="74"/>
      <c r="AL316" s="75"/>
      <c r="AM316" s="76">
        <f t="shared" si="303"/>
        <v>0</v>
      </c>
      <c r="AN316" s="74"/>
      <c r="AO316" s="75"/>
      <c r="AP316" s="76">
        <f t="shared" si="304"/>
        <v>0</v>
      </c>
      <c r="AQ316" s="74"/>
      <c r="AR316" s="75"/>
      <c r="AS316" s="76">
        <f t="shared" si="305"/>
        <v>0</v>
      </c>
      <c r="AT316" s="74"/>
      <c r="AU316" s="75"/>
      <c r="AV316" s="76">
        <f t="shared" si="306"/>
        <v>0</v>
      </c>
      <c r="AW316" s="74"/>
      <c r="AX316" s="75"/>
      <c r="AY316" s="61">
        <f t="shared" si="307"/>
        <v>0</v>
      </c>
    </row>
    <row r="317" spans="1:51" ht="30" customHeight="1">
      <c r="A317" s="199" t="s">
        <v>518</v>
      </c>
      <c r="B317" s="235" t="s">
        <v>59</v>
      </c>
      <c r="C317" s="19" t="s">
        <v>17</v>
      </c>
      <c r="D317" s="106">
        <f>150*1</f>
        <v>150</v>
      </c>
      <c r="E317" s="139">
        <v>0.3</v>
      </c>
      <c r="F317" s="107">
        <f>150*1*E317</f>
        <v>45</v>
      </c>
      <c r="G317" s="108">
        <f t="shared" si="336"/>
        <v>52.65</v>
      </c>
      <c r="H317" s="325"/>
      <c r="I317" s="255">
        <f t="shared" si="338"/>
        <v>0</v>
      </c>
      <c r="J317" s="255">
        <f t="shared" si="339"/>
        <v>0</v>
      </c>
      <c r="K317" s="326">
        <f t="shared" si="340"/>
        <v>0</v>
      </c>
      <c r="L317" s="197">
        <f t="shared" si="341"/>
        <v>150</v>
      </c>
      <c r="M317" s="113">
        <f t="shared" si="342"/>
        <v>1</v>
      </c>
      <c r="N317" s="114">
        <f t="shared" si="295"/>
        <v>0</v>
      </c>
      <c r="O317" s="198">
        <f t="shared" si="343"/>
        <v>45</v>
      </c>
      <c r="P317" s="82"/>
      <c r="Q317" s="75"/>
      <c r="R317" s="76">
        <f t="shared" si="296"/>
        <v>0</v>
      </c>
      <c r="S317" s="74"/>
      <c r="T317" s="75"/>
      <c r="U317" s="76">
        <f t="shared" si="297"/>
        <v>0</v>
      </c>
      <c r="V317" s="74"/>
      <c r="W317" s="83"/>
      <c r="X317" s="76">
        <f t="shared" si="298"/>
        <v>0</v>
      </c>
      <c r="Y317" s="74"/>
      <c r="Z317" s="75"/>
      <c r="AA317" s="76">
        <f t="shared" si="299"/>
        <v>0</v>
      </c>
      <c r="AB317" s="74"/>
      <c r="AC317" s="75"/>
      <c r="AD317" s="76">
        <f t="shared" si="300"/>
        <v>0</v>
      </c>
      <c r="AE317" s="74"/>
      <c r="AF317" s="75"/>
      <c r="AG317" s="61">
        <f t="shared" si="301"/>
        <v>0</v>
      </c>
      <c r="AH317" s="61"/>
      <c r="AI317" s="75"/>
      <c r="AJ317" s="76">
        <f t="shared" si="302"/>
        <v>0</v>
      </c>
      <c r="AK317" s="74"/>
      <c r="AL317" s="75"/>
      <c r="AM317" s="76">
        <f t="shared" si="303"/>
        <v>0</v>
      </c>
      <c r="AN317" s="74"/>
      <c r="AO317" s="75"/>
      <c r="AP317" s="76">
        <f t="shared" si="304"/>
        <v>0</v>
      </c>
      <c r="AQ317" s="74"/>
      <c r="AR317" s="75"/>
      <c r="AS317" s="76">
        <f t="shared" si="305"/>
        <v>0</v>
      </c>
      <c r="AT317" s="74"/>
      <c r="AU317" s="75"/>
      <c r="AV317" s="76">
        <f t="shared" si="306"/>
        <v>0</v>
      </c>
      <c r="AW317" s="74"/>
      <c r="AX317" s="75"/>
      <c r="AY317" s="61">
        <f t="shared" si="307"/>
        <v>0</v>
      </c>
    </row>
    <row r="318" spans="1:51" ht="30" customHeight="1">
      <c r="A318" s="199" t="s">
        <v>519</v>
      </c>
      <c r="B318" s="235" t="s">
        <v>60</v>
      </c>
      <c r="C318" s="19" t="s">
        <v>17</v>
      </c>
      <c r="D318" s="106">
        <f>150*1</f>
        <v>150</v>
      </c>
      <c r="E318" s="139">
        <v>0.3</v>
      </c>
      <c r="F318" s="107">
        <f>150*1*E318</f>
        <v>45</v>
      </c>
      <c r="G318" s="108">
        <f t="shared" si="336"/>
        <v>52.65</v>
      </c>
      <c r="H318" s="325"/>
      <c r="I318" s="255">
        <f t="shared" si="338"/>
        <v>0</v>
      </c>
      <c r="J318" s="255">
        <f t="shared" si="339"/>
        <v>0</v>
      </c>
      <c r="K318" s="326">
        <f t="shared" si="340"/>
        <v>0</v>
      </c>
      <c r="L318" s="197">
        <f t="shared" si="341"/>
        <v>150</v>
      </c>
      <c r="M318" s="113">
        <f t="shared" si="342"/>
        <v>1</v>
      </c>
      <c r="N318" s="114">
        <f t="shared" si="295"/>
        <v>0</v>
      </c>
      <c r="O318" s="198">
        <f t="shared" si="343"/>
        <v>45</v>
      </c>
      <c r="P318" s="82"/>
      <c r="Q318" s="75"/>
      <c r="R318" s="76">
        <f t="shared" si="296"/>
        <v>0</v>
      </c>
      <c r="S318" s="74"/>
      <c r="T318" s="75"/>
      <c r="U318" s="76">
        <f t="shared" si="297"/>
        <v>0</v>
      </c>
      <c r="V318" s="74"/>
      <c r="W318" s="83"/>
      <c r="X318" s="76">
        <f t="shared" si="298"/>
        <v>0</v>
      </c>
      <c r="Y318" s="74"/>
      <c r="Z318" s="75"/>
      <c r="AA318" s="76">
        <f t="shared" si="299"/>
        <v>0</v>
      </c>
      <c r="AB318" s="74"/>
      <c r="AC318" s="75"/>
      <c r="AD318" s="76">
        <f t="shared" si="300"/>
        <v>0</v>
      </c>
      <c r="AE318" s="74"/>
      <c r="AF318" s="75"/>
      <c r="AG318" s="61">
        <f t="shared" si="301"/>
        <v>0</v>
      </c>
      <c r="AH318" s="61"/>
      <c r="AI318" s="75"/>
      <c r="AJ318" s="76">
        <f t="shared" si="302"/>
        <v>0</v>
      </c>
      <c r="AK318" s="74"/>
      <c r="AL318" s="75"/>
      <c r="AM318" s="76">
        <f t="shared" si="303"/>
        <v>0</v>
      </c>
      <c r="AN318" s="74"/>
      <c r="AO318" s="75"/>
      <c r="AP318" s="76">
        <f t="shared" si="304"/>
        <v>0</v>
      </c>
      <c r="AQ318" s="74"/>
      <c r="AR318" s="75"/>
      <c r="AS318" s="76">
        <f t="shared" si="305"/>
        <v>0</v>
      </c>
      <c r="AT318" s="74"/>
      <c r="AU318" s="75"/>
      <c r="AV318" s="76">
        <f t="shared" si="306"/>
        <v>0</v>
      </c>
      <c r="AW318" s="74"/>
      <c r="AX318" s="75"/>
      <c r="AY318" s="61">
        <f t="shared" si="307"/>
        <v>0</v>
      </c>
    </row>
    <row r="319" spans="1:51" s="3" customFormat="1" ht="30" customHeight="1">
      <c r="A319" s="330" t="s">
        <v>520</v>
      </c>
      <c r="B319" s="331" t="s">
        <v>72</v>
      </c>
      <c r="C319" s="332"/>
      <c r="D319" s="333"/>
      <c r="E319" s="333"/>
      <c r="F319" s="297">
        <f>SUM(F320:F325)</f>
        <v>1350</v>
      </c>
      <c r="G319" s="298">
        <f>SUM(G320:G325)</f>
        <v>1579.5</v>
      </c>
      <c r="H319" s="322"/>
      <c r="I319" s="323">
        <f t="shared" ref="I319" si="344">+P319+S319+V319+Y319+AB319+AE319</f>
        <v>0</v>
      </c>
      <c r="J319" s="323">
        <f t="shared" ref="J319" si="345">+AH319+AK319+AN319+AQ319+AT319+AW319</f>
        <v>0</v>
      </c>
      <c r="K319" s="324">
        <f t="shared" si="340"/>
        <v>0</v>
      </c>
      <c r="L319" s="91">
        <f t="shared" si="341"/>
        <v>0</v>
      </c>
      <c r="M319" s="267" t="e">
        <f t="shared" si="342"/>
        <v>#DIV/0!</v>
      </c>
      <c r="N319" s="268">
        <f t="shared" si="295"/>
        <v>0</v>
      </c>
      <c r="O319" s="269">
        <f t="shared" ref="O319" si="346">+F319-(R319+U319+X319+AA319+AD319+AG319+AJ319+AM319+AP319+AS319+AV319+AY319)</f>
        <v>1350</v>
      </c>
      <c r="P319" s="97"/>
      <c r="Q319" s="98"/>
      <c r="R319" s="99">
        <f t="shared" si="296"/>
        <v>0</v>
      </c>
      <c r="S319" s="100"/>
      <c r="T319" s="98"/>
      <c r="U319" s="99">
        <f t="shared" si="297"/>
        <v>0</v>
      </c>
      <c r="V319" s="100"/>
      <c r="W319" s="101"/>
      <c r="X319" s="99">
        <f t="shared" si="298"/>
        <v>0</v>
      </c>
      <c r="Y319" s="100"/>
      <c r="Z319" s="98"/>
      <c r="AA319" s="99">
        <f t="shared" si="299"/>
        <v>0</v>
      </c>
      <c r="AB319" s="100"/>
      <c r="AC319" s="98"/>
      <c r="AD319" s="99">
        <f t="shared" si="300"/>
        <v>0</v>
      </c>
      <c r="AE319" s="100"/>
      <c r="AF319" s="98"/>
      <c r="AG319" s="93">
        <f t="shared" si="301"/>
        <v>0</v>
      </c>
      <c r="AH319" s="93"/>
      <c r="AI319" s="98"/>
      <c r="AJ319" s="99">
        <f t="shared" si="302"/>
        <v>0</v>
      </c>
      <c r="AK319" s="100"/>
      <c r="AL319" s="98"/>
      <c r="AM319" s="99">
        <f t="shared" si="303"/>
        <v>0</v>
      </c>
      <c r="AN319" s="100"/>
      <c r="AO319" s="98"/>
      <c r="AP319" s="99">
        <f t="shared" si="304"/>
        <v>0</v>
      </c>
      <c r="AQ319" s="100"/>
      <c r="AR319" s="98"/>
      <c r="AS319" s="99">
        <f t="shared" si="305"/>
        <v>0</v>
      </c>
      <c r="AT319" s="100"/>
      <c r="AU319" s="98"/>
      <c r="AV319" s="99">
        <f t="shared" si="306"/>
        <v>0</v>
      </c>
      <c r="AW319" s="100"/>
      <c r="AX319" s="98"/>
      <c r="AY319" s="93">
        <f t="shared" si="307"/>
        <v>0</v>
      </c>
    </row>
    <row r="320" spans="1:51" ht="30" customHeight="1">
      <c r="A320" s="199" t="s">
        <v>521</v>
      </c>
      <c r="B320" s="235" t="s">
        <v>55</v>
      </c>
      <c r="C320" s="19" t="s">
        <v>17</v>
      </c>
      <c r="D320" s="106">
        <f>450*2</f>
        <v>900</v>
      </c>
      <c r="E320" s="139">
        <v>0.3</v>
      </c>
      <c r="F320" s="107">
        <f>450*2*E320</f>
        <v>270</v>
      </c>
      <c r="G320" s="108">
        <f t="shared" ref="G320:G325" si="347">F320*1.17</f>
        <v>315.89999999999998</v>
      </c>
      <c r="H320" s="325"/>
      <c r="I320" s="255">
        <f t="shared" si="338"/>
        <v>0</v>
      </c>
      <c r="J320" s="255">
        <f t="shared" si="339"/>
        <v>0</v>
      </c>
      <c r="K320" s="326">
        <f t="shared" si="340"/>
        <v>0</v>
      </c>
      <c r="L320" s="197">
        <f t="shared" si="341"/>
        <v>900</v>
      </c>
      <c r="M320" s="113">
        <f t="shared" si="342"/>
        <v>1</v>
      </c>
      <c r="N320" s="114">
        <f t="shared" si="295"/>
        <v>0</v>
      </c>
      <c r="O320" s="198">
        <f t="shared" si="343"/>
        <v>270</v>
      </c>
      <c r="P320" s="82"/>
      <c r="Q320" s="75"/>
      <c r="R320" s="76">
        <f t="shared" si="296"/>
        <v>0</v>
      </c>
      <c r="S320" s="74"/>
      <c r="T320" s="75"/>
      <c r="U320" s="76">
        <f t="shared" si="297"/>
        <v>0</v>
      </c>
      <c r="V320" s="74"/>
      <c r="W320" s="83"/>
      <c r="X320" s="76">
        <f t="shared" si="298"/>
        <v>0</v>
      </c>
      <c r="Y320" s="74"/>
      <c r="Z320" s="75"/>
      <c r="AA320" s="76">
        <f t="shared" si="299"/>
        <v>0</v>
      </c>
      <c r="AB320" s="74"/>
      <c r="AC320" s="75"/>
      <c r="AD320" s="76">
        <f t="shared" si="300"/>
        <v>0</v>
      </c>
      <c r="AE320" s="74"/>
      <c r="AF320" s="75"/>
      <c r="AG320" s="61">
        <f t="shared" si="301"/>
        <v>0</v>
      </c>
      <c r="AH320" s="61"/>
      <c r="AI320" s="75"/>
      <c r="AJ320" s="76">
        <f t="shared" si="302"/>
        <v>0</v>
      </c>
      <c r="AK320" s="74"/>
      <c r="AL320" s="75"/>
      <c r="AM320" s="76">
        <f t="shared" si="303"/>
        <v>0</v>
      </c>
      <c r="AN320" s="74"/>
      <c r="AO320" s="75"/>
      <c r="AP320" s="76">
        <f t="shared" si="304"/>
        <v>0</v>
      </c>
      <c r="AQ320" s="74"/>
      <c r="AR320" s="75"/>
      <c r="AS320" s="76">
        <f t="shared" si="305"/>
        <v>0</v>
      </c>
      <c r="AT320" s="74"/>
      <c r="AU320" s="75"/>
      <c r="AV320" s="76">
        <f t="shared" si="306"/>
        <v>0</v>
      </c>
      <c r="AW320" s="74"/>
      <c r="AX320" s="75"/>
      <c r="AY320" s="61">
        <f t="shared" si="307"/>
        <v>0</v>
      </c>
    </row>
    <row r="321" spans="1:51" ht="30" customHeight="1">
      <c r="A321" s="199" t="s">
        <v>522</v>
      </c>
      <c r="B321" s="235" t="s">
        <v>79</v>
      </c>
      <c r="C321" s="19" t="s">
        <v>17</v>
      </c>
      <c r="D321" s="106">
        <f t="shared" ref="D321:D323" si="348">450*2</f>
        <v>900</v>
      </c>
      <c r="E321" s="139">
        <v>0.3</v>
      </c>
      <c r="F321" s="107">
        <f>450*2*E321</f>
        <v>270</v>
      </c>
      <c r="G321" s="108">
        <f t="shared" si="347"/>
        <v>315.89999999999998</v>
      </c>
      <c r="H321" s="325"/>
      <c r="I321" s="255">
        <f t="shared" si="338"/>
        <v>0</v>
      </c>
      <c r="J321" s="255">
        <f t="shared" si="339"/>
        <v>0</v>
      </c>
      <c r="K321" s="326">
        <f t="shared" si="340"/>
        <v>0</v>
      </c>
      <c r="L321" s="197">
        <f t="shared" si="341"/>
        <v>900</v>
      </c>
      <c r="M321" s="113">
        <f t="shared" si="342"/>
        <v>1</v>
      </c>
      <c r="N321" s="114">
        <f t="shared" si="295"/>
        <v>0</v>
      </c>
      <c r="O321" s="198">
        <f t="shared" si="343"/>
        <v>270</v>
      </c>
      <c r="P321" s="82"/>
      <c r="Q321" s="75"/>
      <c r="R321" s="76">
        <f t="shared" si="296"/>
        <v>0</v>
      </c>
      <c r="S321" s="74"/>
      <c r="T321" s="75"/>
      <c r="U321" s="76">
        <f t="shared" si="297"/>
        <v>0</v>
      </c>
      <c r="V321" s="74"/>
      <c r="W321" s="83"/>
      <c r="X321" s="76">
        <f t="shared" si="298"/>
        <v>0</v>
      </c>
      <c r="Y321" s="74"/>
      <c r="Z321" s="75"/>
      <c r="AA321" s="76">
        <f t="shared" si="299"/>
        <v>0</v>
      </c>
      <c r="AB321" s="74"/>
      <c r="AC321" s="75"/>
      <c r="AD321" s="76">
        <f t="shared" si="300"/>
        <v>0</v>
      </c>
      <c r="AE321" s="74"/>
      <c r="AF321" s="75"/>
      <c r="AG321" s="61">
        <f t="shared" si="301"/>
        <v>0</v>
      </c>
      <c r="AH321" s="61"/>
      <c r="AI321" s="75"/>
      <c r="AJ321" s="76">
        <f t="shared" si="302"/>
        <v>0</v>
      </c>
      <c r="AK321" s="74"/>
      <c r="AL321" s="75"/>
      <c r="AM321" s="76">
        <f t="shared" si="303"/>
        <v>0</v>
      </c>
      <c r="AN321" s="74"/>
      <c r="AO321" s="75"/>
      <c r="AP321" s="76">
        <f t="shared" si="304"/>
        <v>0</v>
      </c>
      <c r="AQ321" s="74"/>
      <c r="AR321" s="75"/>
      <c r="AS321" s="76">
        <f t="shared" si="305"/>
        <v>0</v>
      </c>
      <c r="AT321" s="74"/>
      <c r="AU321" s="75"/>
      <c r="AV321" s="76">
        <f t="shared" si="306"/>
        <v>0</v>
      </c>
      <c r="AW321" s="74"/>
      <c r="AX321" s="75"/>
      <c r="AY321" s="61">
        <f t="shared" si="307"/>
        <v>0</v>
      </c>
    </row>
    <row r="322" spans="1:51" ht="30" customHeight="1">
      <c r="A322" s="199" t="s">
        <v>523</v>
      </c>
      <c r="B322" s="235" t="s">
        <v>57</v>
      </c>
      <c r="C322" s="19" t="s">
        <v>17</v>
      </c>
      <c r="D322" s="106">
        <f t="shared" si="348"/>
        <v>900</v>
      </c>
      <c r="E322" s="139">
        <v>0.3</v>
      </c>
      <c r="F322" s="107">
        <f>450*2*E322</f>
        <v>270</v>
      </c>
      <c r="G322" s="108">
        <f t="shared" si="347"/>
        <v>315.89999999999998</v>
      </c>
      <c r="H322" s="325"/>
      <c r="I322" s="255">
        <f t="shared" si="338"/>
        <v>0</v>
      </c>
      <c r="J322" s="255">
        <f t="shared" si="339"/>
        <v>0</v>
      </c>
      <c r="K322" s="326">
        <f t="shared" si="340"/>
        <v>0</v>
      </c>
      <c r="L322" s="197">
        <f t="shared" si="341"/>
        <v>900</v>
      </c>
      <c r="M322" s="113">
        <f t="shared" si="342"/>
        <v>1</v>
      </c>
      <c r="N322" s="114">
        <f t="shared" si="295"/>
        <v>0</v>
      </c>
      <c r="O322" s="198">
        <f t="shared" si="343"/>
        <v>270</v>
      </c>
      <c r="P322" s="82"/>
      <c r="Q322" s="75"/>
      <c r="R322" s="76">
        <f t="shared" si="296"/>
        <v>0</v>
      </c>
      <c r="S322" s="74"/>
      <c r="T322" s="75"/>
      <c r="U322" s="76">
        <f t="shared" si="297"/>
        <v>0</v>
      </c>
      <c r="V322" s="74"/>
      <c r="W322" s="83"/>
      <c r="X322" s="76">
        <f t="shared" si="298"/>
        <v>0</v>
      </c>
      <c r="Y322" s="74"/>
      <c r="Z322" s="75"/>
      <c r="AA322" s="76">
        <f t="shared" si="299"/>
        <v>0</v>
      </c>
      <c r="AB322" s="74"/>
      <c r="AC322" s="75"/>
      <c r="AD322" s="76">
        <f t="shared" si="300"/>
        <v>0</v>
      </c>
      <c r="AE322" s="74"/>
      <c r="AF322" s="75"/>
      <c r="AG322" s="61">
        <f t="shared" si="301"/>
        <v>0</v>
      </c>
      <c r="AH322" s="61"/>
      <c r="AI322" s="75"/>
      <c r="AJ322" s="76">
        <f t="shared" si="302"/>
        <v>0</v>
      </c>
      <c r="AK322" s="74"/>
      <c r="AL322" s="75"/>
      <c r="AM322" s="76">
        <f t="shared" si="303"/>
        <v>0</v>
      </c>
      <c r="AN322" s="74"/>
      <c r="AO322" s="75"/>
      <c r="AP322" s="76">
        <f t="shared" si="304"/>
        <v>0</v>
      </c>
      <c r="AQ322" s="74"/>
      <c r="AR322" s="75"/>
      <c r="AS322" s="76">
        <f t="shared" si="305"/>
        <v>0</v>
      </c>
      <c r="AT322" s="74"/>
      <c r="AU322" s="75"/>
      <c r="AV322" s="76">
        <f t="shared" si="306"/>
        <v>0</v>
      </c>
      <c r="AW322" s="74"/>
      <c r="AX322" s="75"/>
      <c r="AY322" s="61">
        <f t="shared" si="307"/>
        <v>0</v>
      </c>
    </row>
    <row r="323" spans="1:51" ht="30" customHeight="1">
      <c r="A323" s="199" t="s">
        <v>524</v>
      </c>
      <c r="B323" s="235" t="s">
        <v>58</v>
      </c>
      <c r="C323" s="19" t="s">
        <v>17</v>
      </c>
      <c r="D323" s="106">
        <f t="shared" si="348"/>
        <v>900</v>
      </c>
      <c r="E323" s="139">
        <v>0.3</v>
      </c>
      <c r="F323" s="107">
        <f>450*2*E323</f>
        <v>270</v>
      </c>
      <c r="G323" s="108">
        <f t="shared" si="347"/>
        <v>315.89999999999998</v>
      </c>
      <c r="H323" s="325"/>
      <c r="I323" s="255">
        <f t="shared" si="338"/>
        <v>0</v>
      </c>
      <c r="J323" s="255">
        <f t="shared" si="339"/>
        <v>0</v>
      </c>
      <c r="K323" s="326">
        <f t="shared" si="340"/>
        <v>0</v>
      </c>
      <c r="L323" s="197">
        <f t="shared" si="341"/>
        <v>900</v>
      </c>
      <c r="M323" s="113">
        <f t="shared" si="342"/>
        <v>1</v>
      </c>
      <c r="N323" s="114">
        <f t="shared" si="295"/>
        <v>0</v>
      </c>
      <c r="O323" s="198">
        <f t="shared" si="343"/>
        <v>270</v>
      </c>
      <c r="P323" s="82"/>
      <c r="Q323" s="75"/>
      <c r="R323" s="76">
        <f t="shared" si="296"/>
        <v>0</v>
      </c>
      <c r="S323" s="74"/>
      <c r="T323" s="75"/>
      <c r="U323" s="76">
        <f t="shared" si="297"/>
        <v>0</v>
      </c>
      <c r="V323" s="74"/>
      <c r="W323" s="83"/>
      <c r="X323" s="76">
        <f t="shared" si="298"/>
        <v>0</v>
      </c>
      <c r="Y323" s="74"/>
      <c r="Z323" s="75"/>
      <c r="AA323" s="76">
        <f t="shared" si="299"/>
        <v>0</v>
      </c>
      <c r="AB323" s="74"/>
      <c r="AC323" s="75"/>
      <c r="AD323" s="76">
        <f t="shared" si="300"/>
        <v>0</v>
      </c>
      <c r="AE323" s="74"/>
      <c r="AF323" s="75"/>
      <c r="AG323" s="61">
        <f t="shared" si="301"/>
        <v>0</v>
      </c>
      <c r="AH323" s="61"/>
      <c r="AI323" s="75"/>
      <c r="AJ323" s="76">
        <f t="shared" si="302"/>
        <v>0</v>
      </c>
      <c r="AK323" s="74"/>
      <c r="AL323" s="75"/>
      <c r="AM323" s="76">
        <f t="shared" si="303"/>
        <v>0</v>
      </c>
      <c r="AN323" s="74"/>
      <c r="AO323" s="75"/>
      <c r="AP323" s="76">
        <f t="shared" si="304"/>
        <v>0</v>
      </c>
      <c r="AQ323" s="74"/>
      <c r="AR323" s="75"/>
      <c r="AS323" s="76">
        <f t="shared" si="305"/>
        <v>0</v>
      </c>
      <c r="AT323" s="74"/>
      <c r="AU323" s="75"/>
      <c r="AV323" s="76">
        <f t="shared" si="306"/>
        <v>0</v>
      </c>
      <c r="AW323" s="74"/>
      <c r="AX323" s="75"/>
      <c r="AY323" s="61">
        <f t="shared" si="307"/>
        <v>0</v>
      </c>
    </row>
    <row r="324" spans="1:51" ht="30" customHeight="1">
      <c r="A324" s="199" t="s">
        <v>525</v>
      </c>
      <c r="B324" s="235" t="s">
        <v>59</v>
      </c>
      <c r="C324" s="19" t="s">
        <v>17</v>
      </c>
      <c r="D324" s="106">
        <f>450*1</f>
        <v>450</v>
      </c>
      <c r="E324" s="139">
        <v>0.3</v>
      </c>
      <c r="F324" s="107">
        <f>450*1*E324</f>
        <v>135</v>
      </c>
      <c r="G324" s="108">
        <f t="shared" si="347"/>
        <v>157.94999999999999</v>
      </c>
      <c r="H324" s="325"/>
      <c r="I324" s="255">
        <f t="shared" si="338"/>
        <v>0</v>
      </c>
      <c r="J324" s="255">
        <f t="shared" si="339"/>
        <v>0</v>
      </c>
      <c r="K324" s="326">
        <f t="shared" si="340"/>
        <v>0</v>
      </c>
      <c r="L324" s="197">
        <f t="shared" si="341"/>
        <v>450</v>
      </c>
      <c r="M324" s="113">
        <f t="shared" si="342"/>
        <v>1</v>
      </c>
      <c r="N324" s="114">
        <f t="shared" si="295"/>
        <v>0</v>
      </c>
      <c r="O324" s="198">
        <f t="shared" si="343"/>
        <v>135</v>
      </c>
      <c r="P324" s="82"/>
      <c r="Q324" s="75"/>
      <c r="R324" s="76">
        <f t="shared" si="296"/>
        <v>0</v>
      </c>
      <c r="S324" s="74"/>
      <c r="T324" s="75"/>
      <c r="U324" s="76">
        <f t="shared" si="297"/>
        <v>0</v>
      </c>
      <c r="V324" s="74"/>
      <c r="W324" s="83"/>
      <c r="X324" s="76">
        <f t="shared" si="298"/>
        <v>0</v>
      </c>
      <c r="Y324" s="74"/>
      <c r="Z324" s="75"/>
      <c r="AA324" s="76">
        <f t="shared" si="299"/>
        <v>0</v>
      </c>
      <c r="AB324" s="74"/>
      <c r="AC324" s="75"/>
      <c r="AD324" s="76">
        <f t="shared" si="300"/>
        <v>0</v>
      </c>
      <c r="AE324" s="74"/>
      <c r="AF324" s="75"/>
      <c r="AG324" s="61">
        <f t="shared" si="301"/>
        <v>0</v>
      </c>
      <c r="AH324" s="61"/>
      <c r="AI324" s="75"/>
      <c r="AJ324" s="76">
        <f t="shared" si="302"/>
        <v>0</v>
      </c>
      <c r="AK324" s="74"/>
      <c r="AL324" s="75"/>
      <c r="AM324" s="76">
        <f t="shared" si="303"/>
        <v>0</v>
      </c>
      <c r="AN324" s="74"/>
      <c r="AO324" s="75"/>
      <c r="AP324" s="76">
        <f t="shared" si="304"/>
        <v>0</v>
      </c>
      <c r="AQ324" s="74"/>
      <c r="AR324" s="75"/>
      <c r="AS324" s="76">
        <f t="shared" si="305"/>
        <v>0</v>
      </c>
      <c r="AT324" s="74"/>
      <c r="AU324" s="75"/>
      <c r="AV324" s="76">
        <f t="shared" si="306"/>
        <v>0</v>
      </c>
      <c r="AW324" s="74"/>
      <c r="AX324" s="75"/>
      <c r="AY324" s="61">
        <f t="shared" si="307"/>
        <v>0</v>
      </c>
    </row>
    <row r="325" spans="1:51" ht="30" customHeight="1">
      <c r="A325" s="199" t="s">
        <v>526</v>
      </c>
      <c r="B325" s="235" t="s">
        <v>60</v>
      </c>
      <c r="C325" s="19" t="s">
        <v>17</v>
      </c>
      <c r="D325" s="106">
        <f>450*1</f>
        <v>450</v>
      </c>
      <c r="E325" s="139">
        <v>0.3</v>
      </c>
      <c r="F325" s="107">
        <f>450*1*E325</f>
        <v>135</v>
      </c>
      <c r="G325" s="108">
        <f t="shared" si="347"/>
        <v>157.94999999999999</v>
      </c>
      <c r="H325" s="325"/>
      <c r="I325" s="255">
        <f t="shared" si="338"/>
        <v>0</v>
      </c>
      <c r="J325" s="255">
        <f t="shared" si="339"/>
        <v>0</v>
      </c>
      <c r="K325" s="326">
        <f t="shared" si="340"/>
        <v>0</v>
      </c>
      <c r="L325" s="197">
        <f t="shared" si="341"/>
        <v>450</v>
      </c>
      <c r="M325" s="113">
        <f t="shared" si="342"/>
        <v>1</v>
      </c>
      <c r="N325" s="114">
        <f t="shared" si="295"/>
        <v>0</v>
      </c>
      <c r="O325" s="198">
        <f t="shared" si="343"/>
        <v>135</v>
      </c>
      <c r="P325" s="82"/>
      <c r="Q325" s="75"/>
      <c r="R325" s="76">
        <f t="shared" si="296"/>
        <v>0</v>
      </c>
      <c r="S325" s="74"/>
      <c r="T325" s="75"/>
      <c r="U325" s="76">
        <f t="shared" si="297"/>
        <v>0</v>
      </c>
      <c r="V325" s="74"/>
      <c r="W325" s="83"/>
      <c r="X325" s="76">
        <f t="shared" si="298"/>
        <v>0</v>
      </c>
      <c r="Y325" s="74"/>
      <c r="Z325" s="75"/>
      <c r="AA325" s="76">
        <f t="shared" si="299"/>
        <v>0</v>
      </c>
      <c r="AB325" s="74"/>
      <c r="AC325" s="75"/>
      <c r="AD325" s="76">
        <f t="shared" si="300"/>
        <v>0</v>
      </c>
      <c r="AE325" s="74"/>
      <c r="AF325" s="75"/>
      <c r="AG325" s="61">
        <f t="shared" si="301"/>
        <v>0</v>
      </c>
      <c r="AH325" s="61"/>
      <c r="AI325" s="75"/>
      <c r="AJ325" s="76">
        <f t="shared" si="302"/>
        <v>0</v>
      </c>
      <c r="AK325" s="74"/>
      <c r="AL325" s="75"/>
      <c r="AM325" s="76">
        <f t="shared" si="303"/>
        <v>0</v>
      </c>
      <c r="AN325" s="74"/>
      <c r="AO325" s="75"/>
      <c r="AP325" s="76">
        <f t="shared" si="304"/>
        <v>0</v>
      </c>
      <c r="AQ325" s="74"/>
      <c r="AR325" s="75"/>
      <c r="AS325" s="76">
        <f t="shared" si="305"/>
        <v>0</v>
      </c>
      <c r="AT325" s="74"/>
      <c r="AU325" s="75"/>
      <c r="AV325" s="76">
        <f t="shared" si="306"/>
        <v>0</v>
      </c>
      <c r="AW325" s="74"/>
      <c r="AX325" s="75"/>
      <c r="AY325" s="61">
        <f t="shared" si="307"/>
        <v>0</v>
      </c>
    </row>
    <row r="326" spans="1:51" s="3" customFormat="1" ht="30" customHeight="1">
      <c r="A326" s="330" t="s">
        <v>527</v>
      </c>
      <c r="B326" s="331" t="s">
        <v>73</v>
      </c>
      <c r="C326" s="332"/>
      <c r="D326" s="333"/>
      <c r="E326" s="333"/>
      <c r="F326" s="297">
        <f>SUM(F327:F332)</f>
        <v>450</v>
      </c>
      <c r="G326" s="298">
        <f>SUM(G327:G332)</f>
        <v>526.5</v>
      </c>
      <c r="H326" s="322"/>
      <c r="I326" s="323">
        <f t="shared" ref="I326" si="349">+P326+S326+V326+Y326+AB326+AE326</f>
        <v>0</v>
      </c>
      <c r="J326" s="323">
        <f t="shared" ref="J326" si="350">+AH326+AK326+AN326+AQ326+AT326+AW326</f>
        <v>0</v>
      </c>
      <c r="K326" s="324">
        <f t="shared" si="340"/>
        <v>0</v>
      </c>
      <c r="L326" s="91">
        <f t="shared" si="341"/>
        <v>0</v>
      </c>
      <c r="M326" s="267" t="e">
        <f t="shared" si="342"/>
        <v>#DIV/0!</v>
      </c>
      <c r="N326" s="268">
        <f t="shared" si="295"/>
        <v>0</v>
      </c>
      <c r="O326" s="269">
        <f t="shared" ref="O326" si="351">+F326-(R326+U326+X326+AA326+AD326+AG326+AJ326+AM326+AP326+AS326+AV326+AY326)</f>
        <v>450</v>
      </c>
      <c r="P326" s="97"/>
      <c r="Q326" s="98"/>
      <c r="R326" s="99">
        <f t="shared" si="296"/>
        <v>0</v>
      </c>
      <c r="S326" s="100"/>
      <c r="T326" s="98"/>
      <c r="U326" s="99">
        <f t="shared" si="297"/>
        <v>0</v>
      </c>
      <c r="V326" s="100"/>
      <c r="W326" s="101"/>
      <c r="X326" s="99">
        <f t="shared" si="298"/>
        <v>0</v>
      </c>
      <c r="Y326" s="100"/>
      <c r="Z326" s="98"/>
      <c r="AA326" s="99">
        <f t="shared" si="299"/>
        <v>0</v>
      </c>
      <c r="AB326" s="100"/>
      <c r="AC326" s="98"/>
      <c r="AD326" s="99">
        <f t="shared" si="300"/>
        <v>0</v>
      </c>
      <c r="AE326" s="100"/>
      <c r="AF326" s="98"/>
      <c r="AG326" s="93">
        <f t="shared" si="301"/>
        <v>0</v>
      </c>
      <c r="AH326" s="93"/>
      <c r="AI326" s="98"/>
      <c r="AJ326" s="99">
        <f t="shared" si="302"/>
        <v>0</v>
      </c>
      <c r="AK326" s="100"/>
      <c r="AL326" s="98"/>
      <c r="AM326" s="99">
        <f t="shared" si="303"/>
        <v>0</v>
      </c>
      <c r="AN326" s="100"/>
      <c r="AO326" s="98"/>
      <c r="AP326" s="99">
        <f t="shared" si="304"/>
        <v>0</v>
      </c>
      <c r="AQ326" s="100"/>
      <c r="AR326" s="98"/>
      <c r="AS326" s="99">
        <f t="shared" si="305"/>
        <v>0</v>
      </c>
      <c r="AT326" s="100"/>
      <c r="AU326" s="98"/>
      <c r="AV326" s="99">
        <f t="shared" si="306"/>
        <v>0</v>
      </c>
      <c r="AW326" s="100"/>
      <c r="AX326" s="98"/>
      <c r="AY326" s="93">
        <f t="shared" si="307"/>
        <v>0</v>
      </c>
    </row>
    <row r="327" spans="1:51" ht="30" customHeight="1">
      <c r="A327" s="199" t="s">
        <v>528</v>
      </c>
      <c r="B327" s="235" t="s">
        <v>55</v>
      </c>
      <c r="C327" s="19" t="s">
        <v>17</v>
      </c>
      <c r="D327" s="106">
        <f>150*2</f>
        <v>300</v>
      </c>
      <c r="E327" s="139">
        <v>0.3</v>
      </c>
      <c r="F327" s="107">
        <f>150*2*E327</f>
        <v>90</v>
      </c>
      <c r="G327" s="108">
        <f t="shared" ref="G327:G332" si="352">F327*1.17</f>
        <v>105.3</v>
      </c>
      <c r="H327" s="325"/>
      <c r="I327" s="255">
        <f t="shared" si="338"/>
        <v>0</v>
      </c>
      <c r="J327" s="255">
        <f t="shared" si="339"/>
        <v>0</v>
      </c>
      <c r="K327" s="326">
        <f t="shared" si="340"/>
        <v>0</v>
      </c>
      <c r="L327" s="197">
        <f t="shared" si="341"/>
        <v>300</v>
      </c>
      <c r="M327" s="113">
        <f t="shared" si="342"/>
        <v>1</v>
      </c>
      <c r="N327" s="114">
        <f t="shared" si="295"/>
        <v>0</v>
      </c>
      <c r="O327" s="198">
        <f t="shared" si="343"/>
        <v>90</v>
      </c>
      <c r="P327" s="82"/>
      <c r="Q327" s="75"/>
      <c r="R327" s="76">
        <f t="shared" si="296"/>
        <v>0</v>
      </c>
      <c r="S327" s="74"/>
      <c r="T327" s="75"/>
      <c r="U327" s="76">
        <f t="shared" si="297"/>
        <v>0</v>
      </c>
      <c r="V327" s="74"/>
      <c r="W327" s="83"/>
      <c r="X327" s="76">
        <f t="shared" si="298"/>
        <v>0</v>
      </c>
      <c r="Y327" s="74"/>
      <c r="Z327" s="75"/>
      <c r="AA327" s="76">
        <f t="shared" si="299"/>
        <v>0</v>
      </c>
      <c r="AB327" s="74"/>
      <c r="AC327" s="75"/>
      <c r="AD327" s="76">
        <f t="shared" si="300"/>
        <v>0</v>
      </c>
      <c r="AE327" s="74"/>
      <c r="AF327" s="75"/>
      <c r="AG327" s="61">
        <f t="shared" si="301"/>
        <v>0</v>
      </c>
      <c r="AH327" s="61"/>
      <c r="AI327" s="75"/>
      <c r="AJ327" s="76">
        <f t="shared" si="302"/>
        <v>0</v>
      </c>
      <c r="AK327" s="74"/>
      <c r="AL327" s="75"/>
      <c r="AM327" s="76">
        <f t="shared" si="303"/>
        <v>0</v>
      </c>
      <c r="AN327" s="74"/>
      <c r="AO327" s="75"/>
      <c r="AP327" s="76">
        <f t="shared" si="304"/>
        <v>0</v>
      </c>
      <c r="AQ327" s="74"/>
      <c r="AR327" s="75"/>
      <c r="AS327" s="76">
        <f t="shared" si="305"/>
        <v>0</v>
      </c>
      <c r="AT327" s="74"/>
      <c r="AU327" s="75"/>
      <c r="AV327" s="76">
        <f t="shared" si="306"/>
        <v>0</v>
      </c>
      <c r="AW327" s="74"/>
      <c r="AX327" s="75"/>
      <c r="AY327" s="61">
        <f t="shared" si="307"/>
        <v>0</v>
      </c>
    </row>
    <row r="328" spans="1:51" ht="30" customHeight="1">
      <c r="A328" s="199" t="s">
        <v>529</v>
      </c>
      <c r="B328" s="235" t="s">
        <v>79</v>
      </c>
      <c r="C328" s="19" t="s">
        <v>17</v>
      </c>
      <c r="D328" s="106">
        <f t="shared" ref="D328:D330" si="353">150*2</f>
        <v>300</v>
      </c>
      <c r="E328" s="139">
        <v>0.3</v>
      </c>
      <c r="F328" s="107">
        <f>150*2*E328</f>
        <v>90</v>
      </c>
      <c r="G328" s="108">
        <f t="shared" si="352"/>
        <v>105.3</v>
      </c>
      <c r="H328" s="325"/>
      <c r="I328" s="255">
        <f t="shared" si="338"/>
        <v>0</v>
      </c>
      <c r="J328" s="255">
        <f t="shared" si="339"/>
        <v>0</v>
      </c>
      <c r="K328" s="326">
        <f t="shared" si="340"/>
        <v>0</v>
      </c>
      <c r="L328" s="197">
        <f t="shared" si="341"/>
        <v>300</v>
      </c>
      <c r="M328" s="113">
        <f t="shared" si="342"/>
        <v>1</v>
      </c>
      <c r="N328" s="114">
        <f t="shared" si="295"/>
        <v>0</v>
      </c>
      <c r="O328" s="198">
        <f t="shared" si="343"/>
        <v>90</v>
      </c>
      <c r="P328" s="82"/>
      <c r="Q328" s="75"/>
      <c r="R328" s="76">
        <f t="shared" si="296"/>
        <v>0</v>
      </c>
      <c r="S328" s="74"/>
      <c r="T328" s="75"/>
      <c r="U328" s="76">
        <f t="shared" si="297"/>
        <v>0</v>
      </c>
      <c r="V328" s="74"/>
      <c r="W328" s="83"/>
      <c r="X328" s="76">
        <f t="shared" si="298"/>
        <v>0</v>
      </c>
      <c r="Y328" s="74"/>
      <c r="Z328" s="75"/>
      <c r="AA328" s="76">
        <f t="shared" si="299"/>
        <v>0</v>
      </c>
      <c r="AB328" s="74"/>
      <c r="AC328" s="75"/>
      <c r="AD328" s="76">
        <f t="shared" si="300"/>
        <v>0</v>
      </c>
      <c r="AE328" s="74"/>
      <c r="AF328" s="75"/>
      <c r="AG328" s="61">
        <f t="shared" si="301"/>
        <v>0</v>
      </c>
      <c r="AH328" s="61"/>
      <c r="AI328" s="75"/>
      <c r="AJ328" s="76">
        <f t="shared" si="302"/>
        <v>0</v>
      </c>
      <c r="AK328" s="74"/>
      <c r="AL328" s="75"/>
      <c r="AM328" s="76">
        <f t="shared" si="303"/>
        <v>0</v>
      </c>
      <c r="AN328" s="74"/>
      <c r="AO328" s="75"/>
      <c r="AP328" s="76">
        <f t="shared" si="304"/>
        <v>0</v>
      </c>
      <c r="AQ328" s="74"/>
      <c r="AR328" s="75"/>
      <c r="AS328" s="76">
        <f t="shared" si="305"/>
        <v>0</v>
      </c>
      <c r="AT328" s="74"/>
      <c r="AU328" s="75"/>
      <c r="AV328" s="76">
        <f t="shared" si="306"/>
        <v>0</v>
      </c>
      <c r="AW328" s="74"/>
      <c r="AX328" s="75"/>
      <c r="AY328" s="61">
        <f t="shared" si="307"/>
        <v>0</v>
      </c>
    </row>
    <row r="329" spans="1:51" ht="30" customHeight="1">
      <c r="A329" s="199" t="s">
        <v>530</v>
      </c>
      <c r="B329" s="235" t="s">
        <v>57</v>
      </c>
      <c r="C329" s="19" t="s">
        <v>17</v>
      </c>
      <c r="D329" s="106">
        <f t="shared" si="353"/>
        <v>300</v>
      </c>
      <c r="E329" s="139">
        <v>0.3</v>
      </c>
      <c r="F329" s="107">
        <f>150*2*E329</f>
        <v>90</v>
      </c>
      <c r="G329" s="108">
        <f t="shared" si="352"/>
        <v>105.3</v>
      </c>
      <c r="H329" s="325"/>
      <c r="I329" s="255">
        <f t="shared" si="338"/>
        <v>0</v>
      </c>
      <c r="J329" s="255">
        <f t="shared" si="339"/>
        <v>0</v>
      </c>
      <c r="K329" s="326">
        <f t="shared" si="340"/>
        <v>0</v>
      </c>
      <c r="L329" s="197">
        <f t="shared" si="341"/>
        <v>300</v>
      </c>
      <c r="M329" s="113">
        <f t="shared" si="342"/>
        <v>1</v>
      </c>
      <c r="N329" s="114">
        <f t="shared" si="295"/>
        <v>0</v>
      </c>
      <c r="O329" s="198">
        <f t="shared" si="343"/>
        <v>90</v>
      </c>
      <c r="P329" s="82"/>
      <c r="Q329" s="75"/>
      <c r="R329" s="76">
        <f t="shared" si="296"/>
        <v>0</v>
      </c>
      <c r="S329" s="74"/>
      <c r="T329" s="75"/>
      <c r="U329" s="76">
        <f t="shared" si="297"/>
        <v>0</v>
      </c>
      <c r="V329" s="74"/>
      <c r="W329" s="83"/>
      <c r="X329" s="76">
        <f t="shared" si="298"/>
        <v>0</v>
      </c>
      <c r="Y329" s="74"/>
      <c r="Z329" s="75"/>
      <c r="AA329" s="76">
        <f t="shared" si="299"/>
        <v>0</v>
      </c>
      <c r="AB329" s="74"/>
      <c r="AC329" s="75"/>
      <c r="AD329" s="76">
        <f t="shared" si="300"/>
        <v>0</v>
      </c>
      <c r="AE329" s="74"/>
      <c r="AF329" s="75"/>
      <c r="AG329" s="61">
        <f t="shared" si="301"/>
        <v>0</v>
      </c>
      <c r="AH329" s="61"/>
      <c r="AI329" s="75"/>
      <c r="AJ329" s="76">
        <f t="shared" si="302"/>
        <v>0</v>
      </c>
      <c r="AK329" s="74"/>
      <c r="AL329" s="75"/>
      <c r="AM329" s="76">
        <f t="shared" si="303"/>
        <v>0</v>
      </c>
      <c r="AN329" s="74"/>
      <c r="AO329" s="75"/>
      <c r="AP329" s="76">
        <f t="shared" si="304"/>
        <v>0</v>
      </c>
      <c r="AQ329" s="74"/>
      <c r="AR329" s="75"/>
      <c r="AS329" s="76">
        <f t="shared" si="305"/>
        <v>0</v>
      </c>
      <c r="AT329" s="74"/>
      <c r="AU329" s="75"/>
      <c r="AV329" s="76">
        <f t="shared" si="306"/>
        <v>0</v>
      </c>
      <c r="AW329" s="74"/>
      <c r="AX329" s="75"/>
      <c r="AY329" s="61">
        <f t="shared" si="307"/>
        <v>0</v>
      </c>
    </row>
    <row r="330" spans="1:51" ht="30" customHeight="1">
      <c r="A330" s="199" t="s">
        <v>531</v>
      </c>
      <c r="B330" s="235" t="s">
        <v>58</v>
      </c>
      <c r="C330" s="19" t="s">
        <v>17</v>
      </c>
      <c r="D330" s="106">
        <f t="shared" si="353"/>
        <v>300</v>
      </c>
      <c r="E330" s="139">
        <v>0.3</v>
      </c>
      <c r="F330" s="107">
        <f>150*2*E330</f>
        <v>90</v>
      </c>
      <c r="G330" s="108">
        <f t="shared" si="352"/>
        <v>105.3</v>
      </c>
      <c r="H330" s="325"/>
      <c r="I330" s="255">
        <f t="shared" si="338"/>
        <v>0</v>
      </c>
      <c r="J330" s="255">
        <f t="shared" si="339"/>
        <v>0</v>
      </c>
      <c r="K330" s="326">
        <f t="shared" si="340"/>
        <v>0</v>
      </c>
      <c r="L330" s="197">
        <f t="shared" si="341"/>
        <v>300</v>
      </c>
      <c r="M330" s="113">
        <f t="shared" si="342"/>
        <v>1</v>
      </c>
      <c r="N330" s="114">
        <f t="shared" si="295"/>
        <v>0</v>
      </c>
      <c r="O330" s="198">
        <f t="shared" si="343"/>
        <v>90</v>
      </c>
      <c r="P330" s="82"/>
      <c r="Q330" s="75"/>
      <c r="R330" s="76">
        <f t="shared" si="296"/>
        <v>0</v>
      </c>
      <c r="S330" s="74"/>
      <c r="T330" s="75"/>
      <c r="U330" s="76">
        <f t="shared" si="297"/>
        <v>0</v>
      </c>
      <c r="V330" s="74"/>
      <c r="W330" s="83"/>
      <c r="X330" s="76">
        <f t="shared" si="298"/>
        <v>0</v>
      </c>
      <c r="Y330" s="74"/>
      <c r="Z330" s="75"/>
      <c r="AA330" s="76">
        <f t="shared" si="299"/>
        <v>0</v>
      </c>
      <c r="AB330" s="74"/>
      <c r="AC330" s="75"/>
      <c r="AD330" s="76">
        <f t="shared" si="300"/>
        <v>0</v>
      </c>
      <c r="AE330" s="74"/>
      <c r="AF330" s="75"/>
      <c r="AG330" s="61">
        <f t="shared" si="301"/>
        <v>0</v>
      </c>
      <c r="AH330" s="61"/>
      <c r="AI330" s="75"/>
      <c r="AJ330" s="76">
        <f t="shared" si="302"/>
        <v>0</v>
      </c>
      <c r="AK330" s="74"/>
      <c r="AL330" s="75"/>
      <c r="AM330" s="76">
        <f t="shared" si="303"/>
        <v>0</v>
      </c>
      <c r="AN330" s="74"/>
      <c r="AO330" s="75"/>
      <c r="AP330" s="76">
        <f t="shared" si="304"/>
        <v>0</v>
      </c>
      <c r="AQ330" s="74"/>
      <c r="AR330" s="75"/>
      <c r="AS330" s="76">
        <f t="shared" si="305"/>
        <v>0</v>
      </c>
      <c r="AT330" s="74"/>
      <c r="AU330" s="75"/>
      <c r="AV330" s="76">
        <f t="shared" si="306"/>
        <v>0</v>
      </c>
      <c r="AW330" s="74"/>
      <c r="AX330" s="75"/>
      <c r="AY330" s="61">
        <f t="shared" si="307"/>
        <v>0</v>
      </c>
    </row>
    <row r="331" spans="1:51" ht="30" customHeight="1">
      <c r="A331" s="199" t="s">
        <v>532</v>
      </c>
      <c r="B331" s="235" t="s">
        <v>59</v>
      </c>
      <c r="C331" s="19" t="s">
        <v>17</v>
      </c>
      <c r="D331" s="106">
        <f>150*1</f>
        <v>150</v>
      </c>
      <c r="E331" s="139">
        <v>0.3</v>
      </c>
      <c r="F331" s="107">
        <f>150*1*E331</f>
        <v>45</v>
      </c>
      <c r="G331" s="108">
        <f t="shared" si="352"/>
        <v>52.65</v>
      </c>
      <c r="H331" s="325"/>
      <c r="I331" s="255">
        <f t="shared" si="338"/>
        <v>0</v>
      </c>
      <c r="J331" s="255">
        <f t="shared" si="339"/>
        <v>0</v>
      </c>
      <c r="K331" s="326">
        <f t="shared" si="340"/>
        <v>0</v>
      </c>
      <c r="L331" s="197">
        <f t="shared" si="341"/>
        <v>150</v>
      </c>
      <c r="M331" s="113">
        <f t="shared" si="342"/>
        <v>1</v>
      </c>
      <c r="N331" s="114">
        <f t="shared" si="295"/>
        <v>0</v>
      </c>
      <c r="O331" s="198">
        <f t="shared" si="343"/>
        <v>45</v>
      </c>
      <c r="P331" s="82"/>
      <c r="Q331" s="75"/>
      <c r="R331" s="76">
        <f t="shared" si="296"/>
        <v>0</v>
      </c>
      <c r="S331" s="74"/>
      <c r="T331" s="75"/>
      <c r="U331" s="76">
        <f t="shared" si="297"/>
        <v>0</v>
      </c>
      <c r="V331" s="74"/>
      <c r="W331" s="83"/>
      <c r="X331" s="76">
        <f t="shared" si="298"/>
        <v>0</v>
      </c>
      <c r="Y331" s="74"/>
      <c r="Z331" s="75"/>
      <c r="AA331" s="76">
        <f t="shared" si="299"/>
        <v>0</v>
      </c>
      <c r="AB331" s="74"/>
      <c r="AC331" s="75"/>
      <c r="AD331" s="76">
        <f t="shared" si="300"/>
        <v>0</v>
      </c>
      <c r="AE331" s="74"/>
      <c r="AF331" s="75"/>
      <c r="AG331" s="61">
        <f t="shared" si="301"/>
        <v>0</v>
      </c>
      <c r="AH331" s="61"/>
      <c r="AI331" s="75"/>
      <c r="AJ331" s="76">
        <f t="shared" si="302"/>
        <v>0</v>
      </c>
      <c r="AK331" s="74"/>
      <c r="AL331" s="75"/>
      <c r="AM331" s="76">
        <f t="shared" si="303"/>
        <v>0</v>
      </c>
      <c r="AN331" s="74"/>
      <c r="AO331" s="75"/>
      <c r="AP331" s="76">
        <f t="shared" si="304"/>
        <v>0</v>
      </c>
      <c r="AQ331" s="74"/>
      <c r="AR331" s="75"/>
      <c r="AS331" s="76">
        <f t="shared" si="305"/>
        <v>0</v>
      </c>
      <c r="AT331" s="74"/>
      <c r="AU331" s="75"/>
      <c r="AV331" s="76">
        <f t="shared" si="306"/>
        <v>0</v>
      </c>
      <c r="AW331" s="74"/>
      <c r="AX331" s="75"/>
      <c r="AY331" s="61">
        <f t="shared" si="307"/>
        <v>0</v>
      </c>
    </row>
    <row r="332" spans="1:51" ht="30" customHeight="1">
      <c r="A332" s="199" t="s">
        <v>533</v>
      </c>
      <c r="B332" s="235" t="s">
        <v>60</v>
      </c>
      <c r="C332" s="19" t="s">
        <v>17</v>
      </c>
      <c r="D332" s="106">
        <f>150*1</f>
        <v>150</v>
      </c>
      <c r="E332" s="139">
        <v>0.3</v>
      </c>
      <c r="F332" s="107">
        <f>150*1*E332</f>
        <v>45</v>
      </c>
      <c r="G332" s="108">
        <f t="shared" si="352"/>
        <v>52.65</v>
      </c>
      <c r="H332" s="325"/>
      <c r="I332" s="255">
        <f t="shared" si="338"/>
        <v>0</v>
      </c>
      <c r="J332" s="255">
        <f t="shared" si="339"/>
        <v>0</v>
      </c>
      <c r="K332" s="326">
        <f t="shared" si="340"/>
        <v>0</v>
      </c>
      <c r="L332" s="197">
        <f t="shared" si="341"/>
        <v>150</v>
      </c>
      <c r="M332" s="113">
        <f t="shared" si="342"/>
        <v>1</v>
      </c>
      <c r="N332" s="114">
        <f t="shared" si="295"/>
        <v>0</v>
      </c>
      <c r="O332" s="198">
        <f t="shared" si="343"/>
        <v>45</v>
      </c>
      <c r="P332" s="82"/>
      <c r="Q332" s="75"/>
      <c r="R332" s="76">
        <f t="shared" si="296"/>
        <v>0</v>
      </c>
      <c r="S332" s="74"/>
      <c r="T332" s="75"/>
      <c r="U332" s="76">
        <f t="shared" si="297"/>
        <v>0</v>
      </c>
      <c r="V332" s="74"/>
      <c r="W332" s="83"/>
      <c r="X332" s="76">
        <f t="shared" si="298"/>
        <v>0</v>
      </c>
      <c r="Y332" s="74"/>
      <c r="Z332" s="75"/>
      <c r="AA332" s="76">
        <f t="shared" si="299"/>
        <v>0</v>
      </c>
      <c r="AB332" s="74"/>
      <c r="AC332" s="75"/>
      <c r="AD332" s="76">
        <f t="shared" si="300"/>
        <v>0</v>
      </c>
      <c r="AE332" s="74"/>
      <c r="AF332" s="75"/>
      <c r="AG332" s="61">
        <f t="shared" si="301"/>
        <v>0</v>
      </c>
      <c r="AH332" s="61"/>
      <c r="AI332" s="75"/>
      <c r="AJ332" s="76">
        <f t="shared" si="302"/>
        <v>0</v>
      </c>
      <c r="AK332" s="74"/>
      <c r="AL332" s="75"/>
      <c r="AM332" s="76">
        <f t="shared" si="303"/>
        <v>0</v>
      </c>
      <c r="AN332" s="74"/>
      <c r="AO332" s="75"/>
      <c r="AP332" s="76">
        <f t="shared" si="304"/>
        <v>0</v>
      </c>
      <c r="AQ332" s="74"/>
      <c r="AR332" s="75"/>
      <c r="AS332" s="76">
        <f t="shared" si="305"/>
        <v>0</v>
      </c>
      <c r="AT332" s="74"/>
      <c r="AU332" s="75"/>
      <c r="AV332" s="76">
        <f t="shared" si="306"/>
        <v>0</v>
      </c>
      <c r="AW332" s="74"/>
      <c r="AX332" s="75"/>
      <c r="AY332" s="61">
        <f t="shared" si="307"/>
        <v>0</v>
      </c>
    </row>
    <row r="333" spans="1:51" s="3" customFormat="1" ht="30" customHeight="1">
      <c r="A333" s="330" t="s">
        <v>534</v>
      </c>
      <c r="B333" s="331" t="s">
        <v>74</v>
      </c>
      <c r="C333" s="332"/>
      <c r="D333" s="333"/>
      <c r="E333" s="333"/>
      <c r="F333" s="297">
        <f>SUM(F334:F339)</f>
        <v>900</v>
      </c>
      <c r="G333" s="298">
        <f>SUM(G334:G339)</f>
        <v>1053</v>
      </c>
      <c r="H333" s="322"/>
      <c r="I333" s="323">
        <f t="shared" ref="I333" si="354">+P333+S333+V333+Y333+AB333+AE333</f>
        <v>0</v>
      </c>
      <c r="J333" s="323">
        <f t="shared" ref="J333" si="355">+AH333+AK333+AN333+AQ333+AT333+AW333</f>
        <v>0</v>
      </c>
      <c r="K333" s="324">
        <f t="shared" si="340"/>
        <v>0</v>
      </c>
      <c r="L333" s="91">
        <f t="shared" si="341"/>
        <v>0</v>
      </c>
      <c r="M333" s="267" t="e">
        <f t="shared" si="342"/>
        <v>#DIV/0!</v>
      </c>
      <c r="N333" s="268">
        <f t="shared" si="295"/>
        <v>0</v>
      </c>
      <c r="O333" s="269">
        <f t="shared" ref="O333" si="356">+F333-(R333+U333+X333+AA333+AD333+AG333+AJ333+AM333+AP333+AS333+AV333+AY333)</f>
        <v>900</v>
      </c>
      <c r="P333" s="97"/>
      <c r="Q333" s="98"/>
      <c r="R333" s="99">
        <f t="shared" si="296"/>
        <v>0</v>
      </c>
      <c r="S333" s="100"/>
      <c r="T333" s="98"/>
      <c r="U333" s="99">
        <f t="shared" si="297"/>
        <v>0</v>
      </c>
      <c r="V333" s="100"/>
      <c r="W333" s="101"/>
      <c r="X333" s="99">
        <f t="shared" si="298"/>
        <v>0</v>
      </c>
      <c r="Y333" s="100"/>
      <c r="Z333" s="98"/>
      <c r="AA333" s="99">
        <f t="shared" si="299"/>
        <v>0</v>
      </c>
      <c r="AB333" s="100"/>
      <c r="AC333" s="98"/>
      <c r="AD333" s="99">
        <f t="shared" si="300"/>
        <v>0</v>
      </c>
      <c r="AE333" s="100"/>
      <c r="AF333" s="98"/>
      <c r="AG333" s="93">
        <f t="shared" si="301"/>
        <v>0</v>
      </c>
      <c r="AH333" s="93"/>
      <c r="AI333" s="98"/>
      <c r="AJ333" s="99">
        <f t="shared" si="302"/>
        <v>0</v>
      </c>
      <c r="AK333" s="100"/>
      <c r="AL333" s="98"/>
      <c r="AM333" s="99">
        <f t="shared" si="303"/>
        <v>0</v>
      </c>
      <c r="AN333" s="100"/>
      <c r="AO333" s="98"/>
      <c r="AP333" s="99">
        <f t="shared" si="304"/>
        <v>0</v>
      </c>
      <c r="AQ333" s="100"/>
      <c r="AR333" s="98"/>
      <c r="AS333" s="99">
        <f t="shared" si="305"/>
        <v>0</v>
      </c>
      <c r="AT333" s="100"/>
      <c r="AU333" s="98"/>
      <c r="AV333" s="99">
        <f t="shared" si="306"/>
        <v>0</v>
      </c>
      <c r="AW333" s="100"/>
      <c r="AX333" s="98"/>
      <c r="AY333" s="93">
        <f t="shared" si="307"/>
        <v>0</v>
      </c>
    </row>
    <row r="334" spans="1:51" ht="30" customHeight="1">
      <c r="A334" s="199" t="s">
        <v>535</v>
      </c>
      <c r="B334" s="235" t="s">
        <v>55</v>
      </c>
      <c r="C334" s="19" t="s">
        <v>17</v>
      </c>
      <c r="D334" s="106">
        <f>300*2</f>
        <v>600</v>
      </c>
      <c r="E334" s="139">
        <v>0.3</v>
      </c>
      <c r="F334" s="107">
        <f>300*2*E334</f>
        <v>180</v>
      </c>
      <c r="G334" s="108">
        <f t="shared" ref="G334:G339" si="357">F334*1.17</f>
        <v>210.6</v>
      </c>
      <c r="H334" s="325"/>
      <c r="I334" s="255">
        <f t="shared" si="338"/>
        <v>0</v>
      </c>
      <c r="J334" s="255">
        <f t="shared" si="339"/>
        <v>0</v>
      </c>
      <c r="K334" s="326">
        <f t="shared" si="340"/>
        <v>0</v>
      </c>
      <c r="L334" s="197">
        <f t="shared" si="341"/>
        <v>600</v>
      </c>
      <c r="M334" s="113">
        <f t="shared" si="342"/>
        <v>1</v>
      </c>
      <c r="N334" s="114">
        <f t="shared" si="295"/>
        <v>0</v>
      </c>
      <c r="O334" s="198">
        <f t="shared" si="343"/>
        <v>180</v>
      </c>
      <c r="P334" s="82"/>
      <c r="Q334" s="75"/>
      <c r="R334" s="76">
        <f t="shared" si="296"/>
        <v>0</v>
      </c>
      <c r="S334" s="74"/>
      <c r="T334" s="75"/>
      <c r="U334" s="76">
        <f t="shared" si="297"/>
        <v>0</v>
      </c>
      <c r="V334" s="74"/>
      <c r="W334" s="83"/>
      <c r="X334" s="76">
        <f t="shared" si="298"/>
        <v>0</v>
      </c>
      <c r="Y334" s="74"/>
      <c r="Z334" s="75"/>
      <c r="AA334" s="76">
        <f t="shared" si="299"/>
        <v>0</v>
      </c>
      <c r="AB334" s="74"/>
      <c r="AC334" s="75"/>
      <c r="AD334" s="76">
        <f t="shared" si="300"/>
        <v>0</v>
      </c>
      <c r="AE334" s="74"/>
      <c r="AF334" s="75"/>
      <c r="AG334" s="61">
        <f t="shared" si="301"/>
        <v>0</v>
      </c>
      <c r="AH334" s="61"/>
      <c r="AI334" s="75"/>
      <c r="AJ334" s="76">
        <f t="shared" si="302"/>
        <v>0</v>
      </c>
      <c r="AK334" s="74"/>
      <c r="AL334" s="75"/>
      <c r="AM334" s="76">
        <f t="shared" si="303"/>
        <v>0</v>
      </c>
      <c r="AN334" s="74"/>
      <c r="AO334" s="75"/>
      <c r="AP334" s="76">
        <f t="shared" si="304"/>
        <v>0</v>
      </c>
      <c r="AQ334" s="74"/>
      <c r="AR334" s="75"/>
      <c r="AS334" s="76">
        <f t="shared" si="305"/>
        <v>0</v>
      </c>
      <c r="AT334" s="74"/>
      <c r="AU334" s="75"/>
      <c r="AV334" s="76">
        <f t="shared" si="306"/>
        <v>0</v>
      </c>
      <c r="AW334" s="74"/>
      <c r="AX334" s="75"/>
      <c r="AY334" s="61">
        <f t="shared" si="307"/>
        <v>0</v>
      </c>
    </row>
    <row r="335" spans="1:51" ht="30" customHeight="1">
      <c r="A335" s="199" t="s">
        <v>536</v>
      </c>
      <c r="B335" s="235" t="s">
        <v>79</v>
      </c>
      <c r="C335" s="19" t="s">
        <v>17</v>
      </c>
      <c r="D335" s="106">
        <f t="shared" ref="D335:D337" si="358">300*2</f>
        <v>600</v>
      </c>
      <c r="E335" s="139">
        <v>0.3</v>
      </c>
      <c r="F335" s="107">
        <f>300*2*E335</f>
        <v>180</v>
      </c>
      <c r="G335" s="108">
        <f t="shared" si="357"/>
        <v>210.6</v>
      </c>
      <c r="H335" s="325"/>
      <c r="I335" s="255">
        <f t="shared" si="338"/>
        <v>0</v>
      </c>
      <c r="J335" s="255">
        <f t="shared" si="339"/>
        <v>0</v>
      </c>
      <c r="K335" s="326">
        <f t="shared" si="340"/>
        <v>0</v>
      </c>
      <c r="L335" s="197">
        <f t="shared" si="341"/>
        <v>600</v>
      </c>
      <c r="M335" s="113">
        <f t="shared" si="342"/>
        <v>1</v>
      </c>
      <c r="N335" s="114">
        <f t="shared" si="295"/>
        <v>0</v>
      </c>
      <c r="O335" s="198">
        <f t="shared" si="343"/>
        <v>180</v>
      </c>
      <c r="P335" s="82"/>
      <c r="Q335" s="75"/>
      <c r="R335" s="76">
        <f t="shared" si="296"/>
        <v>0</v>
      </c>
      <c r="S335" s="74"/>
      <c r="T335" s="75"/>
      <c r="U335" s="76">
        <f t="shared" si="297"/>
        <v>0</v>
      </c>
      <c r="V335" s="74"/>
      <c r="W335" s="83"/>
      <c r="X335" s="76">
        <f t="shared" si="298"/>
        <v>0</v>
      </c>
      <c r="Y335" s="74"/>
      <c r="Z335" s="75"/>
      <c r="AA335" s="76">
        <f t="shared" si="299"/>
        <v>0</v>
      </c>
      <c r="AB335" s="74"/>
      <c r="AC335" s="75"/>
      <c r="AD335" s="76">
        <f t="shared" si="300"/>
        <v>0</v>
      </c>
      <c r="AE335" s="74"/>
      <c r="AF335" s="75"/>
      <c r="AG335" s="61">
        <f t="shared" si="301"/>
        <v>0</v>
      </c>
      <c r="AH335" s="61"/>
      <c r="AI335" s="75"/>
      <c r="AJ335" s="76">
        <f t="shared" si="302"/>
        <v>0</v>
      </c>
      <c r="AK335" s="74"/>
      <c r="AL335" s="75"/>
      <c r="AM335" s="76">
        <f t="shared" si="303"/>
        <v>0</v>
      </c>
      <c r="AN335" s="74"/>
      <c r="AO335" s="75"/>
      <c r="AP335" s="76">
        <f t="shared" si="304"/>
        <v>0</v>
      </c>
      <c r="AQ335" s="74"/>
      <c r="AR335" s="75"/>
      <c r="AS335" s="76">
        <f t="shared" si="305"/>
        <v>0</v>
      </c>
      <c r="AT335" s="74"/>
      <c r="AU335" s="75"/>
      <c r="AV335" s="76">
        <f t="shared" si="306"/>
        <v>0</v>
      </c>
      <c r="AW335" s="74"/>
      <c r="AX335" s="75"/>
      <c r="AY335" s="61">
        <f t="shared" si="307"/>
        <v>0</v>
      </c>
    </row>
    <row r="336" spans="1:51" ht="30" customHeight="1">
      <c r="A336" s="199" t="s">
        <v>537</v>
      </c>
      <c r="B336" s="235" t="s">
        <v>57</v>
      </c>
      <c r="C336" s="19" t="s">
        <v>17</v>
      </c>
      <c r="D336" s="106">
        <f t="shared" si="358"/>
        <v>600</v>
      </c>
      <c r="E336" s="139">
        <v>0.3</v>
      </c>
      <c r="F336" s="107">
        <f>300*2*E336</f>
        <v>180</v>
      </c>
      <c r="G336" s="108">
        <f t="shared" si="357"/>
        <v>210.6</v>
      </c>
      <c r="H336" s="325"/>
      <c r="I336" s="255">
        <f t="shared" si="338"/>
        <v>0</v>
      </c>
      <c r="J336" s="255">
        <f t="shared" si="339"/>
        <v>0</v>
      </c>
      <c r="K336" s="326">
        <f t="shared" si="340"/>
        <v>0</v>
      </c>
      <c r="L336" s="197">
        <f t="shared" si="341"/>
        <v>600</v>
      </c>
      <c r="M336" s="113">
        <f t="shared" si="342"/>
        <v>1</v>
      </c>
      <c r="N336" s="114">
        <f t="shared" si="295"/>
        <v>0</v>
      </c>
      <c r="O336" s="198">
        <f t="shared" si="343"/>
        <v>180</v>
      </c>
      <c r="P336" s="82"/>
      <c r="Q336" s="75"/>
      <c r="R336" s="76">
        <f t="shared" si="296"/>
        <v>0</v>
      </c>
      <c r="S336" s="74"/>
      <c r="T336" s="75"/>
      <c r="U336" s="76">
        <f t="shared" si="297"/>
        <v>0</v>
      </c>
      <c r="V336" s="74"/>
      <c r="W336" s="83"/>
      <c r="X336" s="76">
        <f t="shared" si="298"/>
        <v>0</v>
      </c>
      <c r="Y336" s="74"/>
      <c r="Z336" s="75"/>
      <c r="AA336" s="76">
        <f t="shared" si="299"/>
        <v>0</v>
      </c>
      <c r="AB336" s="74"/>
      <c r="AC336" s="75"/>
      <c r="AD336" s="76">
        <f t="shared" si="300"/>
        <v>0</v>
      </c>
      <c r="AE336" s="74"/>
      <c r="AF336" s="75"/>
      <c r="AG336" s="61">
        <f t="shared" si="301"/>
        <v>0</v>
      </c>
      <c r="AH336" s="61"/>
      <c r="AI336" s="75"/>
      <c r="AJ336" s="76">
        <f t="shared" si="302"/>
        <v>0</v>
      </c>
      <c r="AK336" s="74"/>
      <c r="AL336" s="75"/>
      <c r="AM336" s="76">
        <f t="shared" si="303"/>
        <v>0</v>
      </c>
      <c r="AN336" s="74"/>
      <c r="AO336" s="75"/>
      <c r="AP336" s="76">
        <f t="shared" si="304"/>
        <v>0</v>
      </c>
      <c r="AQ336" s="74"/>
      <c r="AR336" s="75"/>
      <c r="AS336" s="76">
        <f t="shared" si="305"/>
        <v>0</v>
      </c>
      <c r="AT336" s="74"/>
      <c r="AU336" s="75"/>
      <c r="AV336" s="76">
        <f t="shared" si="306"/>
        <v>0</v>
      </c>
      <c r="AW336" s="74"/>
      <c r="AX336" s="75"/>
      <c r="AY336" s="61">
        <f t="shared" si="307"/>
        <v>0</v>
      </c>
    </row>
    <row r="337" spans="1:51" ht="30" customHeight="1">
      <c r="A337" s="199" t="s">
        <v>538</v>
      </c>
      <c r="B337" s="235" t="s">
        <v>58</v>
      </c>
      <c r="C337" s="19" t="s">
        <v>17</v>
      </c>
      <c r="D337" s="106">
        <f t="shared" si="358"/>
        <v>600</v>
      </c>
      <c r="E337" s="139">
        <v>0.3</v>
      </c>
      <c r="F337" s="107">
        <f>300*2*E337</f>
        <v>180</v>
      </c>
      <c r="G337" s="108">
        <f t="shared" si="357"/>
        <v>210.6</v>
      </c>
      <c r="H337" s="325"/>
      <c r="I337" s="255">
        <f t="shared" si="338"/>
        <v>0</v>
      </c>
      <c r="J337" s="255">
        <f t="shared" si="339"/>
        <v>0</v>
      </c>
      <c r="K337" s="326">
        <f t="shared" si="340"/>
        <v>0</v>
      </c>
      <c r="L337" s="197">
        <f t="shared" si="341"/>
        <v>600</v>
      </c>
      <c r="M337" s="113">
        <f t="shared" si="342"/>
        <v>1</v>
      </c>
      <c r="N337" s="114">
        <f t="shared" ref="N337:N393" si="359">+R337+U337+X337+AA337+AD337+AG337+AJ337+AM337+AP337+AS337+AV337+AY337</f>
        <v>0</v>
      </c>
      <c r="O337" s="198">
        <f t="shared" si="343"/>
        <v>180</v>
      </c>
      <c r="P337" s="82"/>
      <c r="Q337" s="75"/>
      <c r="R337" s="76">
        <f t="shared" ref="R337:R400" si="360">+P337*Q337</f>
        <v>0</v>
      </c>
      <c r="S337" s="74"/>
      <c r="T337" s="75"/>
      <c r="U337" s="76">
        <f t="shared" ref="U337:U400" si="361">+S337*T337</f>
        <v>0</v>
      </c>
      <c r="V337" s="74"/>
      <c r="W337" s="83"/>
      <c r="X337" s="76">
        <f t="shared" ref="X337:X400" si="362">+V337*W337</f>
        <v>0</v>
      </c>
      <c r="Y337" s="74"/>
      <c r="Z337" s="75"/>
      <c r="AA337" s="76">
        <f t="shared" ref="AA337:AA400" si="363">+Y337*Z337</f>
        <v>0</v>
      </c>
      <c r="AB337" s="74"/>
      <c r="AC337" s="75"/>
      <c r="AD337" s="76">
        <f t="shared" ref="AD337:AD400" si="364">+AB337*AC337</f>
        <v>0</v>
      </c>
      <c r="AE337" s="74"/>
      <c r="AF337" s="75"/>
      <c r="AG337" s="61">
        <f t="shared" ref="AG337:AG400" si="365">+AE337*AF337</f>
        <v>0</v>
      </c>
      <c r="AH337" s="61"/>
      <c r="AI337" s="75"/>
      <c r="AJ337" s="76">
        <f t="shared" ref="AJ337:AJ400" si="366">+AH337*AI337</f>
        <v>0</v>
      </c>
      <c r="AK337" s="74"/>
      <c r="AL337" s="75"/>
      <c r="AM337" s="76">
        <f t="shared" ref="AM337:AM400" si="367">+AK337*AL337</f>
        <v>0</v>
      </c>
      <c r="AN337" s="74"/>
      <c r="AO337" s="75"/>
      <c r="AP337" s="76">
        <f t="shared" ref="AP337:AP400" si="368">+AN337*AO337</f>
        <v>0</v>
      </c>
      <c r="AQ337" s="74"/>
      <c r="AR337" s="75"/>
      <c r="AS337" s="76">
        <f t="shared" ref="AS337:AS400" si="369">+AQ337*AR337</f>
        <v>0</v>
      </c>
      <c r="AT337" s="74"/>
      <c r="AU337" s="75"/>
      <c r="AV337" s="76">
        <f t="shared" ref="AV337:AV400" si="370">+AT337*AU337</f>
        <v>0</v>
      </c>
      <c r="AW337" s="74"/>
      <c r="AX337" s="75"/>
      <c r="AY337" s="61">
        <f t="shared" ref="AY337:AY400" si="371">+AW337*AX337</f>
        <v>0</v>
      </c>
    </row>
    <row r="338" spans="1:51" ht="30" customHeight="1">
      <c r="A338" s="199" t="s">
        <v>539</v>
      </c>
      <c r="B338" s="235" t="s">
        <v>59</v>
      </c>
      <c r="C338" s="19" t="s">
        <v>17</v>
      </c>
      <c r="D338" s="106">
        <f>300*1</f>
        <v>300</v>
      </c>
      <c r="E338" s="139">
        <v>0.3</v>
      </c>
      <c r="F338" s="107">
        <f>300*1*E338</f>
        <v>90</v>
      </c>
      <c r="G338" s="108">
        <f t="shared" si="357"/>
        <v>105.3</v>
      </c>
      <c r="H338" s="325"/>
      <c r="I338" s="255">
        <f t="shared" si="338"/>
        <v>0</v>
      </c>
      <c r="J338" s="255">
        <f t="shared" si="339"/>
        <v>0</v>
      </c>
      <c r="K338" s="326">
        <f t="shared" si="340"/>
        <v>0</v>
      </c>
      <c r="L338" s="197">
        <f t="shared" si="341"/>
        <v>300</v>
      </c>
      <c r="M338" s="113">
        <f t="shared" si="342"/>
        <v>1</v>
      </c>
      <c r="N338" s="114">
        <f t="shared" si="359"/>
        <v>0</v>
      </c>
      <c r="O338" s="198">
        <f t="shared" si="343"/>
        <v>90</v>
      </c>
      <c r="P338" s="82"/>
      <c r="Q338" s="75"/>
      <c r="R338" s="76">
        <f t="shared" si="360"/>
        <v>0</v>
      </c>
      <c r="S338" s="74"/>
      <c r="T338" s="75"/>
      <c r="U338" s="76">
        <f t="shared" si="361"/>
        <v>0</v>
      </c>
      <c r="V338" s="74"/>
      <c r="W338" s="83"/>
      <c r="X338" s="76">
        <f t="shared" si="362"/>
        <v>0</v>
      </c>
      <c r="Y338" s="74"/>
      <c r="Z338" s="75"/>
      <c r="AA338" s="76">
        <f t="shared" si="363"/>
        <v>0</v>
      </c>
      <c r="AB338" s="74"/>
      <c r="AC338" s="75"/>
      <c r="AD338" s="76">
        <f t="shared" si="364"/>
        <v>0</v>
      </c>
      <c r="AE338" s="74"/>
      <c r="AF338" s="75"/>
      <c r="AG338" s="61">
        <f t="shared" si="365"/>
        <v>0</v>
      </c>
      <c r="AH338" s="61"/>
      <c r="AI338" s="75"/>
      <c r="AJ338" s="76">
        <f t="shared" si="366"/>
        <v>0</v>
      </c>
      <c r="AK338" s="74"/>
      <c r="AL338" s="75"/>
      <c r="AM338" s="76">
        <f t="shared" si="367"/>
        <v>0</v>
      </c>
      <c r="AN338" s="74"/>
      <c r="AO338" s="75"/>
      <c r="AP338" s="76">
        <f t="shared" si="368"/>
        <v>0</v>
      </c>
      <c r="AQ338" s="74"/>
      <c r="AR338" s="75"/>
      <c r="AS338" s="76">
        <f t="shared" si="369"/>
        <v>0</v>
      </c>
      <c r="AT338" s="74"/>
      <c r="AU338" s="75"/>
      <c r="AV338" s="76">
        <f t="shared" si="370"/>
        <v>0</v>
      </c>
      <c r="AW338" s="74"/>
      <c r="AX338" s="75"/>
      <c r="AY338" s="61">
        <f t="shared" si="371"/>
        <v>0</v>
      </c>
    </row>
    <row r="339" spans="1:51" ht="30" customHeight="1">
      <c r="A339" s="199" t="s">
        <v>540</v>
      </c>
      <c r="B339" s="235" t="s">
        <v>60</v>
      </c>
      <c r="C339" s="19" t="s">
        <v>17</v>
      </c>
      <c r="D339" s="106">
        <f>300*1</f>
        <v>300</v>
      </c>
      <c r="E339" s="139">
        <v>0.3</v>
      </c>
      <c r="F339" s="107">
        <f>300*1*E339</f>
        <v>90</v>
      </c>
      <c r="G339" s="108">
        <f t="shared" si="357"/>
        <v>105.3</v>
      </c>
      <c r="H339" s="325"/>
      <c r="I339" s="255">
        <f t="shared" si="338"/>
        <v>0</v>
      </c>
      <c r="J339" s="255">
        <f t="shared" si="339"/>
        <v>0</v>
      </c>
      <c r="K339" s="326">
        <f t="shared" si="340"/>
        <v>0</v>
      </c>
      <c r="L339" s="197">
        <f t="shared" si="341"/>
        <v>300</v>
      </c>
      <c r="M339" s="113">
        <f t="shared" si="342"/>
        <v>1</v>
      </c>
      <c r="N339" s="114">
        <f t="shared" si="359"/>
        <v>0</v>
      </c>
      <c r="O339" s="198">
        <f t="shared" si="343"/>
        <v>90</v>
      </c>
      <c r="P339" s="82"/>
      <c r="Q339" s="75"/>
      <c r="R339" s="76">
        <f t="shared" si="360"/>
        <v>0</v>
      </c>
      <c r="S339" s="74"/>
      <c r="T339" s="75"/>
      <c r="U339" s="76">
        <f t="shared" si="361"/>
        <v>0</v>
      </c>
      <c r="V339" s="74"/>
      <c r="W339" s="83"/>
      <c r="X339" s="76">
        <f t="shared" si="362"/>
        <v>0</v>
      </c>
      <c r="Y339" s="74"/>
      <c r="Z339" s="75"/>
      <c r="AA339" s="76">
        <f t="shared" si="363"/>
        <v>0</v>
      </c>
      <c r="AB339" s="74"/>
      <c r="AC339" s="75"/>
      <c r="AD339" s="76">
        <f t="shared" si="364"/>
        <v>0</v>
      </c>
      <c r="AE339" s="74"/>
      <c r="AF339" s="75"/>
      <c r="AG339" s="61">
        <f t="shared" si="365"/>
        <v>0</v>
      </c>
      <c r="AH339" s="61"/>
      <c r="AI339" s="75"/>
      <c r="AJ339" s="76">
        <f t="shared" si="366"/>
        <v>0</v>
      </c>
      <c r="AK339" s="74"/>
      <c r="AL339" s="75"/>
      <c r="AM339" s="76">
        <f t="shared" si="367"/>
        <v>0</v>
      </c>
      <c r="AN339" s="74"/>
      <c r="AO339" s="75"/>
      <c r="AP339" s="76">
        <f t="shared" si="368"/>
        <v>0</v>
      </c>
      <c r="AQ339" s="74"/>
      <c r="AR339" s="75"/>
      <c r="AS339" s="76">
        <f t="shared" si="369"/>
        <v>0</v>
      </c>
      <c r="AT339" s="74"/>
      <c r="AU339" s="75"/>
      <c r="AV339" s="76">
        <f t="shared" si="370"/>
        <v>0</v>
      </c>
      <c r="AW339" s="74"/>
      <c r="AX339" s="75"/>
      <c r="AY339" s="61">
        <f t="shared" si="371"/>
        <v>0</v>
      </c>
    </row>
    <row r="340" spans="1:51" s="3" customFormat="1" ht="30" customHeight="1">
      <c r="A340" s="330" t="s">
        <v>541</v>
      </c>
      <c r="B340" s="331" t="s">
        <v>75</v>
      </c>
      <c r="C340" s="332"/>
      <c r="D340" s="333"/>
      <c r="E340" s="333"/>
      <c r="F340" s="297">
        <f>SUM(F341:F346)</f>
        <v>6000</v>
      </c>
      <c r="G340" s="298">
        <f>SUM(G341:G346)</f>
        <v>7020</v>
      </c>
      <c r="H340" s="322"/>
      <c r="I340" s="323">
        <f t="shared" ref="I340" si="372">+P340+S340+V340+Y340+AB340+AE340</f>
        <v>0</v>
      </c>
      <c r="J340" s="323">
        <f t="shared" ref="J340" si="373">+AH340+AK340+AN340+AQ340+AT340+AW340</f>
        <v>0</v>
      </c>
      <c r="K340" s="324">
        <f t="shared" si="340"/>
        <v>0</v>
      </c>
      <c r="L340" s="91">
        <f t="shared" si="341"/>
        <v>0</v>
      </c>
      <c r="M340" s="267" t="e">
        <f t="shared" si="342"/>
        <v>#DIV/0!</v>
      </c>
      <c r="N340" s="268">
        <f t="shared" si="359"/>
        <v>0</v>
      </c>
      <c r="O340" s="269">
        <f t="shared" ref="O340" si="374">+F340-(R340+U340+X340+AA340+AD340+AG340+AJ340+AM340+AP340+AS340+AV340+AY340)</f>
        <v>6000</v>
      </c>
      <c r="P340" s="97"/>
      <c r="Q340" s="98"/>
      <c r="R340" s="99">
        <f t="shared" si="360"/>
        <v>0</v>
      </c>
      <c r="S340" s="100"/>
      <c r="T340" s="98"/>
      <c r="U340" s="99">
        <f t="shared" si="361"/>
        <v>0</v>
      </c>
      <c r="V340" s="100"/>
      <c r="W340" s="101"/>
      <c r="X340" s="99">
        <f t="shared" si="362"/>
        <v>0</v>
      </c>
      <c r="Y340" s="100"/>
      <c r="Z340" s="98"/>
      <c r="AA340" s="99">
        <f t="shared" si="363"/>
        <v>0</v>
      </c>
      <c r="AB340" s="100"/>
      <c r="AC340" s="98"/>
      <c r="AD340" s="99">
        <f t="shared" si="364"/>
        <v>0</v>
      </c>
      <c r="AE340" s="100"/>
      <c r="AF340" s="98"/>
      <c r="AG340" s="93">
        <f t="shared" si="365"/>
        <v>0</v>
      </c>
      <c r="AH340" s="93"/>
      <c r="AI340" s="98"/>
      <c r="AJ340" s="99">
        <f t="shared" si="366"/>
        <v>0</v>
      </c>
      <c r="AK340" s="100"/>
      <c r="AL340" s="98"/>
      <c r="AM340" s="99">
        <f t="shared" si="367"/>
        <v>0</v>
      </c>
      <c r="AN340" s="100"/>
      <c r="AO340" s="98"/>
      <c r="AP340" s="99">
        <f t="shared" si="368"/>
        <v>0</v>
      </c>
      <c r="AQ340" s="100"/>
      <c r="AR340" s="98"/>
      <c r="AS340" s="99">
        <f t="shared" si="369"/>
        <v>0</v>
      </c>
      <c r="AT340" s="100"/>
      <c r="AU340" s="98"/>
      <c r="AV340" s="99">
        <f t="shared" si="370"/>
        <v>0</v>
      </c>
      <c r="AW340" s="100"/>
      <c r="AX340" s="98"/>
      <c r="AY340" s="93">
        <f t="shared" si="371"/>
        <v>0</v>
      </c>
    </row>
    <row r="341" spans="1:51" ht="30" customHeight="1">
      <c r="A341" s="199" t="s">
        <v>542</v>
      </c>
      <c r="B341" s="235" t="s">
        <v>55</v>
      </c>
      <c r="C341" s="19" t="s">
        <v>17</v>
      </c>
      <c r="D341" s="106">
        <f>2000*2</f>
        <v>4000</v>
      </c>
      <c r="E341" s="139">
        <v>0.3</v>
      </c>
      <c r="F341" s="107">
        <f>2000*2*E341</f>
        <v>1200</v>
      </c>
      <c r="G341" s="108">
        <f t="shared" ref="G341:G346" si="375">F341*1.17</f>
        <v>1404</v>
      </c>
      <c r="H341" s="325"/>
      <c r="I341" s="255">
        <f t="shared" si="338"/>
        <v>0</v>
      </c>
      <c r="J341" s="255">
        <f t="shared" si="339"/>
        <v>0</v>
      </c>
      <c r="K341" s="326">
        <f t="shared" si="340"/>
        <v>0</v>
      </c>
      <c r="L341" s="197">
        <f t="shared" si="341"/>
        <v>4000</v>
      </c>
      <c r="M341" s="113">
        <f t="shared" si="342"/>
        <v>1</v>
      </c>
      <c r="N341" s="114">
        <f t="shared" si="359"/>
        <v>0</v>
      </c>
      <c r="O341" s="198">
        <f t="shared" si="343"/>
        <v>1200</v>
      </c>
      <c r="P341" s="82"/>
      <c r="Q341" s="75"/>
      <c r="R341" s="76">
        <f t="shared" si="360"/>
        <v>0</v>
      </c>
      <c r="S341" s="74"/>
      <c r="T341" s="75"/>
      <c r="U341" s="76">
        <f t="shared" si="361"/>
        <v>0</v>
      </c>
      <c r="V341" s="74"/>
      <c r="W341" s="83"/>
      <c r="X341" s="76">
        <f t="shared" si="362"/>
        <v>0</v>
      </c>
      <c r="Y341" s="74"/>
      <c r="Z341" s="75"/>
      <c r="AA341" s="76">
        <f t="shared" si="363"/>
        <v>0</v>
      </c>
      <c r="AB341" s="74"/>
      <c r="AC341" s="75"/>
      <c r="AD341" s="76">
        <f t="shared" si="364"/>
        <v>0</v>
      </c>
      <c r="AE341" s="74"/>
      <c r="AF341" s="75"/>
      <c r="AG341" s="61">
        <f t="shared" si="365"/>
        <v>0</v>
      </c>
      <c r="AH341" s="61"/>
      <c r="AI341" s="75"/>
      <c r="AJ341" s="76">
        <f t="shared" si="366"/>
        <v>0</v>
      </c>
      <c r="AK341" s="74"/>
      <c r="AL341" s="75"/>
      <c r="AM341" s="76">
        <f t="shared" si="367"/>
        <v>0</v>
      </c>
      <c r="AN341" s="74"/>
      <c r="AO341" s="75"/>
      <c r="AP341" s="76">
        <f t="shared" si="368"/>
        <v>0</v>
      </c>
      <c r="AQ341" s="74"/>
      <c r="AR341" s="75"/>
      <c r="AS341" s="76">
        <f t="shared" si="369"/>
        <v>0</v>
      </c>
      <c r="AT341" s="74"/>
      <c r="AU341" s="75"/>
      <c r="AV341" s="76">
        <f t="shared" si="370"/>
        <v>0</v>
      </c>
      <c r="AW341" s="74"/>
      <c r="AX341" s="75"/>
      <c r="AY341" s="61">
        <f t="shared" si="371"/>
        <v>0</v>
      </c>
    </row>
    <row r="342" spans="1:51" ht="30" customHeight="1">
      <c r="A342" s="199" t="s">
        <v>543</v>
      </c>
      <c r="B342" s="235" t="s">
        <v>79</v>
      </c>
      <c r="C342" s="19" t="s">
        <v>17</v>
      </c>
      <c r="D342" s="106">
        <f>2000*2</f>
        <v>4000</v>
      </c>
      <c r="E342" s="139">
        <v>0.3</v>
      </c>
      <c r="F342" s="107">
        <f>2000*2*E342</f>
        <v>1200</v>
      </c>
      <c r="G342" s="108">
        <f t="shared" si="375"/>
        <v>1404</v>
      </c>
      <c r="H342" s="325"/>
      <c r="I342" s="255">
        <f t="shared" si="338"/>
        <v>0</v>
      </c>
      <c r="J342" s="255">
        <f t="shared" si="339"/>
        <v>0</v>
      </c>
      <c r="K342" s="326">
        <f t="shared" si="340"/>
        <v>0</v>
      </c>
      <c r="L342" s="197">
        <f t="shared" si="341"/>
        <v>4000</v>
      </c>
      <c r="M342" s="113">
        <f t="shared" si="342"/>
        <v>1</v>
      </c>
      <c r="N342" s="114">
        <f t="shared" si="359"/>
        <v>0</v>
      </c>
      <c r="O342" s="198">
        <f t="shared" si="343"/>
        <v>1200</v>
      </c>
      <c r="P342" s="82"/>
      <c r="Q342" s="75"/>
      <c r="R342" s="76">
        <f t="shared" si="360"/>
        <v>0</v>
      </c>
      <c r="S342" s="74"/>
      <c r="T342" s="75"/>
      <c r="U342" s="76">
        <f t="shared" si="361"/>
        <v>0</v>
      </c>
      <c r="V342" s="74"/>
      <c r="W342" s="83"/>
      <c r="X342" s="76">
        <f t="shared" si="362"/>
        <v>0</v>
      </c>
      <c r="Y342" s="74"/>
      <c r="Z342" s="75"/>
      <c r="AA342" s="76">
        <f t="shared" si="363"/>
        <v>0</v>
      </c>
      <c r="AB342" s="74"/>
      <c r="AC342" s="75"/>
      <c r="AD342" s="76">
        <f t="shared" si="364"/>
        <v>0</v>
      </c>
      <c r="AE342" s="74"/>
      <c r="AF342" s="75"/>
      <c r="AG342" s="61">
        <f t="shared" si="365"/>
        <v>0</v>
      </c>
      <c r="AH342" s="61"/>
      <c r="AI342" s="75"/>
      <c r="AJ342" s="76">
        <f t="shared" si="366"/>
        <v>0</v>
      </c>
      <c r="AK342" s="74"/>
      <c r="AL342" s="75"/>
      <c r="AM342" s="76">
        <f t="shared" si="367"/>
        <v>0</v>
      </c>
      <c r="AN342" s="74"/>
      <c r="AO342" s="75"/>
      <c r="AP342" s="76">
        <f t="shared" si="368"/>
        <v>0</v>
      </c>
      <c r="AQ342" s="74"/>
      <c r="AR342" s="75"/>
      <c r="AS342" s="76">
        <f t="shared" si="369"/>
        <v>0</v>
      </c>
      <c r="AT342" s="74"/>
      <c r="AU342" s="75"/>
      <c r="AV342" s="76">
        <f t="shared" si="370"/>
        <v>0</v>
      </c>
      <c r="AW342" s="74"/>
      <c r="AX342" s="75"/>
      <c r="AY342" s="61">
        <f t="shared" si="371"/>
        <v>0</v>
      </c>
    </row>
    <row r="343" spans="1:51" ht="30" customHeight="1">
      <c r="A343" s="199" t="s">
        <v>544</v>
      </c>
      <c r="B343" s="235" t="s">
        <v>57</v>
      </c>
      <c r="C343" s="19" t="s">
        <v>17</v>
      </c>
      <c r="D343" s="106">
        <f t="shared" ref="D343:D344" si="376">2000*2</f>
        <v>4000</v>
      </c>
      <c r="E343" s="139">
        <v>0.3</v>
      </c>
      <c r="F343" s="107">
        <f>2000*2*E343</f>
        <v>1200</v>
      </c>
      <c r="G343" s="108">
        <f t="shared" si="375"/>
        <v>1404</v>
      </c>
      <c r="H343" s="325"/>
      <c r="I343" s="255">
        <f t="shared" si="338"/>
        <v>0</v>
      </c>
      <c r="J343" s="255">
        <f t="shared" si="339"/>
        <v>0</v>
      </c>
      <c r="K343" s="326">
        <f t="shared" si="340"/>
        <v>0</v>
      </c>
      <c r="L343" s="197">
        <f t="shared" si="341"/>
        <v>4000</v>
      </c>
      <c r="M343" s="113">
        <f t="shared" si="342"/>
        <v>1</v>
      </c>
      <c r="N343" s="114">
        <f t="shared" si="359"/>
        <v>0</v>
      </c>
      <c r="O343" s="198">
        <f t="shared" si="343"/>
        <v>1200</v>
      </c>
      <c r="P343" s="82"/>
      <c r="Q343" s="75"/>
      <c r="R343" s="76">
        <f t="shared" si="360"/>
        <v>0</v>
      </c>
      <c r="S343" s="74"/>
      <c r="T343" s="75"/>
      <c r="U343" s="76">
        <f t="shared" si="361"/>
        <v>0</v>
      </c>
      <c r="V343" s="74"/>
      <c r="W343" s="83"/>
      <c r="X343" s="76">
        <f t="shared" si="362"/>
        <v>0</v>
      </c>
      <c r="Y343" s="74"/>
      <c r="Z343" s="75"/>
      <c r="AA343" s="76">
        <f t="shared" si="363"/>
        <v>0</v>
      </c>
      <c r="AB343" s="74"/>
      <c r="AC343" s="75"/>
      <c r="AD343" s="76">
        <f t="shared" si="364"/>
        <v>0</v>
      </c>
      <c r="AE343" s="74"/>
      <c r="AF343" s="75"/>
      <c r="AG343" s="61">
        <f t="shared" si="365"/>
        <v>0</v>
      </c>
      <c r="AH343" s="61"/>
      <c r="AI343" s="75"/>
      <c r="AJ343" s="76">
        <f t="shared" si="366"/>
        <v>0</v>
      </c>
      <c r="AK343" s="74"/>
      <c r="AL343" s="75"/>
      <c r="AM343" s="76">
        <f t="shared" si="367"/>
        <v>0</v>
      </c>
      <c r="AN343" s="74"/>
      <c r="AO343" s="75"/>
      <c r="AP343" s="76">
        <f t="shared" si="368"/>
        <v>0</v>
      </c>
      <c r="AQ343" s="74"/>
      <c r="AR343" s="75"/>
      <c r="AS343" s="76">
        <f t="shared" si="369"/>
        <v>0</v>
      </c>
      <c r="AT343" s="74"/>
      <c r="AU343" s="75"/>
      <c r="AV343" s="76">
        <f t="shared" si="370"/>
        <v>0</v>
      </c>
      <c r="AW343" s="74"/>
      <c r="AX343" s="75"/>
      <c r="AY343" s="61">
        <f t="shared" si="371"/>
        <v>0</v>
      </c>
    </row>
    <row r="344" spans="1:51" ht="30" customHeight="1">
      <c r="A344" s="199" t="s">
        <v>545</v>
      </c>
      <c r="B344" s="235" t="s">
        <v>58</v>
      </c>
      <c r="C344" s="19" t="s">
        <v>17</v>
      </c>
      <c r="D344" s="106">
        <f t="shared" si="376"/>
        <v>4000</v>
      </c>
      <c r="E344" s="139">
        <v>0.3</v>
      </c>
      <c r="F344" s="107">
        <f>2000*2*E344</f>
        <v>1200</v>
      </c>
      <c r="G344" s="108">
        <f t="shared" si="375"/>
        <v>1404</v>
      </c>
      <c r="H344" s="325"/>
      <c r="I344" s="255">
        <f t="shared" si="338"/>
        <v>0</v>
      </c>
      <c r="J344" s="255">
        <f t="shared" si="339"/>
        <v>0</v>
      </c>
      <c r="K344" s="326">
        <f t="shared" si="340"/>
        <v>0</v>
      </c>
      <c r="L344" s="197">
        <f t="shared" si="341"/>
        <v>4000</v>
      </c>
      <c r="M344" s="113">
        <f t="shared" si="342"/>
        <v>1</v>
      </c>
      <c r="N344" s="114">
        <f t="shared" si="359"/>
        <v>0</v>
      </c>
      <c r="O344" s="198">
        <f t="shared" si="343"/>
        <v>1200</v>
      </c>
      <c r="P344" s="82"/>
      <c r="Q344" s="75"/>
      <c r="R344" s="76">
        <f t="shared" si="360"/>
        <v>0</v>
      </c>
      <c r="S344" s="74"/>
      <c r="T344" s="75"/>
      <c r="U344" s="76">
        <f t="shared" si="361"/>
        <v>0</v>
      </c>
      <c r="V344" s="74"/>
      <c r="W344" s="83"/>
      <c r="X344" s="76">
        <f t="shared" si="362"/>
        <v>0</v>
      </c>
      <c r="Y344" s="74"/>
      <c r="Z344" s="75"/>
      <c r="AA344" s="76">
        <f t="shared" si="363"/>
        <v>0</v>
      </c>
      <c r="AB344" s="74"/>
      <c r="AC344" s="75"/>
      <c r="AD344" s="76">
        <f t="shared" si="364"/>
        <v>0</v>
      </c>
      <c r="AE344" s="74"/>
      <c r="AF344" s="75"/>
      <c r="AG344" s="61">
        <f t="shared" si="365"/>
        <v>0</v>
      </c>
      <c r="AH344" s="61"/>
      <c r="AI344" s="75"/>
      <c r="AJ344" s="76">
        <f t="shared" si="366"/>
        <v>0</v>
      </c>
      <c r="AK344" s="74"/>
      <c r="AL344" s="75"/>
      <c r="AM344" s="76">
        <f t="shared" si="367"/>
        <v>0</v>
      </c>
      <c r="AN344" s="74"/>
      <c r="AO344" s="75"/>
      <c r="AP344" s="76">
        <f t="shared" si="368"/>
        <v>0</v>
      </c>
      <c r="AQ344" s="74"/>
      <c r="AR344" s="75"/>
      <c r="AS344" s="76">
        <f t="shared" si="369"/>
        <v>0</v>
      </c>
      <c r="AT344" s="74"/>
      <c r="AU344" s="75"/>
      <c r="AV344" s="76">
        <f t="shared" si="370"/>
        <v>0</v>
      </c>
      <c r="AW344" s="74"/>
      <c r="AX344" s="75"/>
      <c r="AY344" s="61">
        <f t="shared" si="371"/>
        <v>0</v>
      </c>
    </row>
    <row r="345" spans="1:51" ht="30" customHeight="1">
      <c r="A345" s="199" t="s">
        <v>546</v>
      </c>
      <c r="B345" s="235" t="s">
        <v>59</v>
      </c>
      <c r="C345" s="19" t="s">
        <v>17</v>
      </c>
      <c r="D345" s="106">
        <f>2000*1</f>
        <v>2000</v>
      </c>
      <c r="E345" s="139">
        <v>0.3</v>
      </c>
      <c r="F345" s="107">
        <f>2000*1*E345</f>
        <v>600</v>
      </c>
      <c r="G345" s="108">
        <f t="shared" si="375"/>
        <v>702</v>
      </c>
      <c r="H345" s="325"/>
      <c r="I345" s="255">
        <f t="shared" si="338"/>
        <v>0</v>
      </c>
      <c r="J345" s="255">
        <f t="shared" si="339"/>
        <v>0</v>
      </c>
      <c r="K345" s="326">
        <f t="shared" si="340"/>
        <v>0</v>
      </c>
      <c r="L345" s="197">
        <f t="shared" si="341"/>
        <v>2000</v>
      </c>
      <c r="M345" s="113">
        <f t="shared" si="342"/>
        <v>1</v>
      </c>
      <c r="N345" s="114">
        <f t="shared" si="359"/>
        <v>0</v>
      </c>
      <c r="O345" s="198">
        <f t="shared" si="343"/>
        <v>600</v>
      </c>
      <c r="P345" s="82"/>
      <c r="Q345" s="75"/>
      <c r="R345" s="76">
        <f t="shared" si="360"/>
        <v>0</v>
      </c>
      <c r="S345" s="74"/>
      <c r="T345" s="75"/>
      <c r="U345" s="76">
        <f t="shared" si="361"/>
        <v>0</v>
      </c>
      <c r="V345" s="74"/>
      <c r="W345" s="83"/>
      <c r="X345" s="76">
        <f t="shared" si="362"/>
        <v>0</v>
      </c>
      <c r="Y345" s="74"/>
      <c r="Z345" s="75"/>
      <c r="AA345" s="76">
        <f t="shared" si="363"/>
        <v>0</v>
      </c>
      <c r="AB345" s="74"/>
      <c r="AC345" s="75"/>
      <c r="AD345" s="76">
        <f t="shared" si="364"/>
        <v>0</v>
      </c>
      <c r="AE345" s="74"/>
      <c r="AF345" s="75"/>
      <c r="AG345" s="61">
        <f t="shared" si="365"/>
        <v>0</v>
      </c>
      <c r="AH345" s="61"/>
      <c r="AI345" s="75"/>
      <c r="AJ345" s="76">
        <f t="shared" si="366"/>
        <v>0</v>
      </c>
      <c r="AK345" s="74"/>
      <c r="AL345" s="75"/>
      <c r="AM345" s="76">
        <f t="shared" si="367"/>
        <v>0</v>
      </c>
      <c r="AN345" s="74"/>
      <c r="AO345" s="75"/>
      <c r="AP345" s="76">
        <f t="shared" si="368"/>
        <v>0</v>
      </c>
      <c r="AQ345" s="74"/>
      <c r="AR345" s="75"/>
      <c r="AS345" s="76">
        <f t="shared" si="369"/>
        <v>0</v>
      </c>
      <c r="AT345" s="74"/>
      <c r="AU345" s="75"/>
      <c r="AV345" s="76">
        <f t="shared" si="370"/>
        <v>0</v>
      </c>
      <c r="AW345" s="74"/>
      <c r="AX345" s="75"/>
      <c r="AY345" s="61">
        <f t="shared" si="371"/>
        <v>0</v>
      </c>
    </row>
    <row r="346" spans="1:51" ht="30" customHeight="1">
      <c r="A346" s="199" t="s">
        <v>547</v>
      </c>
      <c r="B346" s="235" t="s">
        <v>60</v>
      </c>
      <c r="C346" s="19" t="s">
        <v>17</v>
      </c>
      <c r="D346" s="106">
        <f>2000*1</f>
        <v>2000</v>
      </c>
      <c r="E346" s="139">
        <v>0.3</v>
      </c>
      <c r="F346" s="107">
        <f>2000*1*E346</f>
        <v>600</v>
      </c>
      <c r="G346" s="108">
        <f t="shared" si="375"/>
        <v>702</v>
      </c>
      <c r="H346" s="325"/>
      <c r="I346" s="255">
        <f t="shared" si="338"/>
        <v>0</v>
      </c>
      <c r="J346" s="255">
        <f t="shared" si="339"/>
        <v>0</v>
      </c>
      <c r="K346" s="326">
        <f t="shared" si="340"/>
        <v>0</v>
      </c>
      <c r="L346" s="197">
        <f t="shared" si="341"/>
        <v>2000</v>
      </c>
      <c r="M346" s="113">
        <f t="shared" si="342"/>
        <v>1</v>
      </c>
      <c r="N346" s="114">
        <f t="shared" si="359"/>
        <v>0</v>
      </c>
      <c r="O346" s="198">
        <f t="shared" si="343"/>
        <v>600</v>
      </c>
      <c r="P346" s="82"/>
      <c r="Q346" s="75"/>
      <c r="R346" s="76">
        <f t="shared" si="360"/>
        <v>0</v>
      </c>
      <c r="S346" s="74"/>
      <c r="T346" s="75"/>
      <c r="U346" s="76">
        <f t="shared" si="361"/>
        <v>0</v>
      </c>
      <c r="V346" s="74"/>
      <c r="W346" s="83"/>
      <c r="X346" s="76">
        <f t="shared" si="362"/>
        <v>0</v>
      </c>
      <c r="Y346" s="74"/>
      <c r="Z346" s="75"/>
      <c r="AA346" s="76">
        <f t="shared" si="363"/>
        <v>0</v>
      </c>
      <c r="AB346" s="74"/>
      <c r="AC346" s="75"/>
      <c r="AD346" s="76">
        <f t="shared" si="364"/>
        <v>0</v>
      </c>
      <c r="AE346" s="74"/>
      <c r="AF346" s="75"/>
      <c r="AG346" s="61">
        <f t="shared" si="365"/>
        <v>0</v>
      </c>
      <c r="AH346" s="61"/>
      <c r="AI346" s="75"/>
      <c r="AJ346" s="76">
        <f t="shared" si="366"/>
        <v>0</v>
      </c>
      <c r="AK346" s="74"/>
      <c r="AL346" s="75"/>
      <c r="AM346" s="76">
        <f t="shared" si="367"/>
        <v>0</v>
      </c>
      <c r="AN346" s="74"/>
      <c r="AO346" s="75"/>
      <c r="AP346" s="76">
        <f t="shared" si="368"/>
        <v>0</v>
      </c>
      <c r="AQ346" s="74"/>
      <c r="AR346" s="75"/>
      <c r="AS346" s="76">
        <f t="shared" si="369"/>
        <v>0</v>
      </c>
      <c r="AT346" s="74"/>
      <c r="AU346" s="75"/>
      <c r="AV346" s="76">
        <f t="shared" si="370"/>
        <v>0</v>
      </c>
      <c r="AW346" s="74"/>
      <c r="AX346" s="75"/>
      <c r="AY346" s="61">
        <f t="shared" si="371"/>
        <v>0</v>
      </c>
    </row>
    <row r="347" spans="1:51" s="3" customFormat="1" ht="30" customHeight="1">
      <c r="A347" s="330" t="s">
        <v>548</v>
      </c>
      <c r="B347" s="331" t="s">
        <v>96</v>
      </c>
      <c r="C347" s="332"/>
      <c r="D347" s="333"/>
      <c r="E347" s="333"/>
      <c r="F347" s="297">
        <f>SUM(F348:F353)</f>
        <v>810</v>
      </c>
      <c r="G347" s="298">
        <f>SUM(G348:G353)</f>
        <v>947.69999999999993</v>
      </c>
      <c r="H347" s="322"/>
      <c r="I347" s="323">
        <f t="shared" si="338"/>
        <v>0</v>
      </c>
      <c r="J347" s="323">
        <f t="shared" si="339"/>
        <v>0</v>
      </c>
      <c r="K347" s="324">
        <f t="shared" si="340"/>
        <v>0</v>
      </c>
      <c r="L347" s="91">
        <f t="shared" si="341"/>
        <v>0</v>
      </c>
      <c r="M347" s="267" t="e">
        <f t="shared" si="342"/>
        <v>#DIV/0!</v>
      </c>
      <c r="N347" s="268">
        <f t="shared" si="359"/>
        <v>0</v>
      </c>
      <c r="O347" s="269">
        <f t="shared" si="343"/>
        <v>810</v>
      </c>
      <c r="P347" s="97"/>
      <c r="Q347" s="98"/>
      <c r="R347" s="99">
        <f t="shared" si="360"/>
        <v>0</v>
      </c>
      <c r="S347" s="100"/>
      <c r="T347" s="98"/>
      <c r="U347" s="99">
        <f t="shared" si="361"/>
        <v>0</v>
      </c>
      <c r="V347" s="100"/>
      <c r="W347" s="101"/>
      <c r="X347" s="99">
        <f t="shared" si="362"/>
        <v>0</v>
      </c>
      <c r="Y347" s="100"/>
      <c r="Z347" s="98"/>
      <c r="AA347" s="99">
        <f t="shared" si="363"/>
        <v>0</v>
      </c>
      <c r="AB347" s="100"/>
      <c r="AC347" s="98"/>
      <c r="AD347" s="99">
        <f t="shared" si="364"/>
        <v>0</v>
      </c>
      <c r="AE347" s="100"/>
      <c r="AF347" s="98"/>
      <c r="AG347" s="93">
        <f t="shared" si="365"/>
        <v>0</v>
      </c>
      <c r="AH347" s="93"/>
      <c r="AI347" s="98"/>
      <c r="AJ347" s="99">
        <f t="shared" si="366"/>
        <v>0</v>
      </c>
      <c r="AK347" s="100"/>
      <c r="AL347" s="98"/>
      <c r="AM347" s="99">
        <f t="shared" si="367"/>
        <v>0</v>
      </c>
      <c r="AN347" s="100"/>
      <c r="AO347" s="98"/>
      <c r="AP347" s="99">
        <f t="shared" si="368"/>
        <v>0</v>
      </c>
      <c r="AQ347" s="100"/>
      <c r="AR347" s="98"/>
      <c r="AS347" s="99">
        <f t="shared" si="369"/>
        <v>0</v>
      </c>
      <c r="AT347" s="100"/>
      <c r="AU347" s="98"/>
      <c r="AV347" s="99">
        <f t="shared" si="370"/>
        <v>0</v>
      </c>
      <c r="AW347" s="100"/>
      <c r="AX347" s="98"/>
      <c r="AY347" s="93">
        <f t="shared" si="371"/>
        <v>0</v>
      </c>
    </row>
    <row r="348" spans="1:51" ht="30" customHeight="1">
      <c r="A348" s="199" t="s">
        <v>549</v>
      </c>
      <c r="B348" s="235" t="s">
        <v>55</v>
      </c>
      <c r="C348" s="19" t="s">
        <v>17</v>
      </c>
      <c r="D348" s="106">
        <f>270*2</f>
        <v>540</v>
      </c>
      <c r="E348" s="139">
        <v>0.3</v>
      </c>
      <c r="F348" s="107">
        <f>270*2*E348</f>
        <v>162</v>
      </c>
      <c r="G348" s="108">
        <f t="shared" ref="G348:G353" si="377">F348*1.17</f>
        <v>189.54</v>
      </c>
      <c r="H348" s="325"/>
      <c r="I348" s="255">
        <f t="shared" si="338"/>
        <v>0</v>
      </c>
      <c r="J348" s="255">
        <f t="shared" si="339"/>
        <v>0</v>
      </c>
      <c r="K348" s="326">
        <f t="shared" si="340"/>
        <v>0</v>
      </c>
      <c r="L348" s="197">
        <f t="shared" si="341"/>
        <v>540</v>
      </c>
      <c r="M348" s="113">
        <f t="shared" si="342"/>
        <v>1</v>
      </c>
      <c r="N348" s="114">
        <f t="shared" si="359"/>
        <v>0</v>
      </c>
      <c r="O348" s="198">
        <f t="shared" si="343"/>
        <v>162</v>
      </c>
      <c r="P348" s="82"/>
      <c r="Q348" s="75"/>
      <c r="R348" s="76">
        <f t="shared" si="360"/>
        <v>0</v>
      </c>
      <c r="S348" s="74"/>
      <c r="T348" s="75"/>
      <c r="U348" s="76">
        <f t="shared" si="361"/>
        <v>0</v>
      </c>
      <c r="V348" s="74"/>
      <c r="W348" s="83"/>
      <c r="X348" s="76">
        <f t="shared" si="362"/>
        <v>0</v>
      </c>
      <c r="Y348" s="74"/>
      <c r="Z348" s="75"/>
      <c r="AA348" s="76">
        <f t="shared" si="363"/>
        <v>0</v>
      </c>
      <c r="AB348" s="74"/>
      <c r="AC348" s="75"/>
      <c r="AD348" s="76">
        <f t="shared" si="364"/>
        <v>0</v>
      </c>
      <c r="AE348" s="74"/>
      <c r="AF348" s="75"/>
      <c r="AG348" s="61">
        <f t="shared" si="365"/>
        <v>0</v>
      </c>
      <c r="AH348" s="61"/>
      <c r="AI348" s="75"/>
      <c r="AJ348" s="76">
        <f t="shared" si="366"/>
        <v>0</v>
      </c>
      <c r="AK348" s="74"/>
      <c r="AL348" s="75"/>
      <c r="AM348" s="76">
        <f t="shared" si="367"/>
        <v>0</v>
      </c>
      <c r="AN348" s="74"/>
      <c r="AO348" s="75"/>
      <c r="AP348" s="76">
        <f t="shared" si="368"/>
        <v>0</v>
      </c>
      <c r="AQ348" s="74"/>
      <c r="AR348" s="75"/>
      <c r="AS348" s="76">
        <f t="shared" si="369"/>
        <v>0</v>
      </c>
      <c r="AT348" s="74"/>
      <c r="AU348" s="75"/>
      <c r="AV348" s="76">
        <f t="shared" si="370"/>
        <v>0</v>
      </c>
      <c r="AW348" s="74"/>
      <c r="AX348" s="75"/>
      <c r="AY348" s="61">
        <f t="shared" si="371"/>
        <v>0</v>
      </c>
    </row>
    <row r="349" spans="1:51" ht="30" customHeight="1">
      <c r="A349" s="199" t="s">
        <v>550</v>
      </c>
      <c r="B349" s="235" t="s">
        <v>79</v>
      </c>
      <c r="C349" s="19" t="s">
        <v>17</v>
      </c>
      <c r="D349" s="106">
        <f>270*2</f>
        <v>540</v>
      </c>
      <c r="E349" s="139">
        <v>0.3</v>
      </c>
      <c r="F349" s="107">
        <f>270*2*E349</f>
        <v>162</v>
      </c>
      <c r="G349" s="108">
        <f t="shared" si="377"/>
        <v>189.54</v>
      </c>
      <c r="H349" s="325"/>
      <c r="I349" s="255">
        <f t="shared" si="338"/>
        <v>0</v>
      </c>
      <c r="J349" s="255">
        <f t="shared" si="339"/>
        <v>0</v>
      </c>
      <c r="K349" s="326">
        <f t="shared" si="340"/>
        <v>0</v>
      </c>
      <c r="L349" s="197">
        <f t="shared" si="341"/>
        <v>540</v>
      </c>
      <c r="M349" s="113">
        <f t="shared" si="342"/>
        <v>1</v>
      </c>
      <c r="N349" s="114">
        <f t="shared" si="359"/>
        <v>0</v>
      </c>
      <c r="O349" s="198">
        <f t="shared" si="343"/>
        <v>162</v>
      </c>
      <c r="P349" s="82"/>
      <c r="Q349" s="75"/>
      <c r="R349" s="76">
        <f t="shared" si="360"/>
        <v>0</v>
      </c>
      <c r="S349" s="74"/>
      <c r="T349" s="75"/>
      <c r="U349" s="76">
        <f t="shared" si="361"/>
        <v>0</v>
      </c>
      <c r="V349" s="74"/>
      <c r="W349" s="83"/>
      <c r="X349" s="76">
        <f t="shared" si="362"/>
        <v>0</v>
      </c>
      <c r="Y349" s="74"/>
      <c r="Z349" s="75"/>
      <c r="AA349" s="76">
        <f t="shared" si="363"/>
        <v>0</v>
      </c>
      <c r="AB349" s="74"/>
      <c r="AC349" s="75"/>
      <c r="AD349" s="76">
        <f t="shared" si="364"/>
        <v>0</v>
      </c>
      <c r="AE349" s="74"/>
      <c r="AF349" s="75"/>
      <c r="AG349" s="61">
        <f t="shared" si="365"/>
        <v>0</v>
      </c>
      <c r="AH349" s="61"/>
      <c r="AI349" s="75"/>
      <c r="AJ349" s="76">
        <f t="shared" si="366"/>
        <v>0</v>
      </c>
      <c r="AK349" s="74"/>
      <c r="AL349" s="75"/>
      <c r="AM349" s="76">
        <f t="shared" si="367"/>
        <v>0</v>
      </c>
      <c r="AN349" s="74"/>
      <c r="AO349" s="75"/>
      <c r="AP349" s="76">
        <f t="shared" si="368"/>
        <v>0</v>
      </c>
      <c r="AQ349" s="74"/>
      <c r="AR349" s="75"/>
      <c r="AS349" s="76">
        <f t="shared" si="369"/>
        <v>0</v>
      </c>
      <c r="AT349" s="74"/>
      <c r="AU349" s="75"/>
      <c r="AV349" s="76">
        <f t="shared" si="370"/>
        <v>0</v>
      </c>
      <c r="AW349" s="74"/>
      <c r="AX349" s="75"/>
      <c r="AY349" s="61">
        <f t="shared" si="371"/>
        <v>0</v>
      </c>
    </row>
    <row r="350" spans="1:51" ht="30" customHeight="1">
      <c r="A350" s="199" t="s">
        <v>551</v>
      </c>
      <c r="B350" s="235" t="s">
        <v>57</v>
      </c>
      <c r="C350" s="19" t="s">
        <v>17</v>
      </c>
      <c r="D350" s="106">
        <f t="shared" ref="D350:D351" si="378">270*2</f>
        <v>540</v>
      </c>
      <c r="E350" s="139">
        <v>0.3</v>
      </c>
      <c r="F350" s="107">
        <f>270*2*E350</f>
        <v>162</v>
      </c>
      <c r="G350" s="108">
        <f t="shared" si="377"/>
        <v>189.54</v>
      </c>
      <c r="H350" s="325"/>
      <c r="I350" s="255">
        <f t="shared" si="338"/>
        <v>0</v>
      </c>
      <c r="J350" s="255">
        <f t="shared" si="339"/>
        <v>0</v>
      </c>
      <c r="K350" s="326">
        <f t="shared" si="340"/>
        <v>0</v>
      </c>
      <c r="L350" s="197">
        <f t="shared" si="341"/>
        <v>540</v>
      </c>
      <c r="M350" s="113">
        <f t="shared" si="342"/>
        <v>1</v>
      </c>
      <c r="N350" s="114">
        <f t="shared" si="359"/>
        <v>0</v>
      </c>
      <c r="O350" s="198">
        <f t="shared" si="343"/>
        <v>162</v>
      </c>
      <c r="P350" s="82"/>
      <c r="Q350" s="75"/>
      <c r="R350" s="76">
        <f t="shared" si="360"/>
        <v>0</v>
      </c>
      <c r="S350" s="74"/>
      <c r="T350" s="75"/>
      <c r="U350" s="76">
        <f t="shared" si="361"/>
        <v>0</v>
      </c>
      <c r="V350" s="74"/>
      <c r="W350" s="83"/>
      <c r="X350" s="76">
        <f t="shared" si="362"/>
        <v>0</v>
      </c>
      <c r="Y350" s="74"/>
      <c r="Z350" s="75"/>
      <c r="AA350" s="76">
        <f t="shared" si="363"/>
        <v>0</v>
      </c>
      <c r="AB350" s="74"/>
      <c r="AC350" s="75"/>
      <c r="AD350" s="76">
        <f t="shared" si="364"/>
        <v>0</v>
      </c>
      <c r="AE350" s="74"/>
      <c r="AF350" s="75"/>
      <c r="AG350" s="61">
        <f t="shared" si="365"/>
        <v>0</v>
      </c>
      <c r="AH350" s="61"/>
      <c r="AI350" s="75"/>
      <c r="AJ350" s="76">
        <f t="shared" si="366"/>
        <v>0</v>
      </c>
      <c r="AK350" s="74"/>
      <c r="AL350" s="75"/>
      <c r="AM350" s="76">
        <f t="shared" si="367"/>
        <v>0</v>
      </c>
      <c r="AN350" s="74"/>
      <c r="AO350" s="75"/>
      <c r="AP350" s="76">
        <f t="shared" si="368"/>
        <v>0</v>
      </c>
      <c r="AQ350" s="74"/>
      <c r="AR350" s="75"/>
      <c r="AS350" s="76">
        <f t="shared" si="369"/>
        <v>0</v>
      </c>
      <c r="AT350" s="74"/>
      <c r="AU350" s="75"/>
      <c r="AV350" s="76">
        <f t="shared" si="370"/>
        <v>0</v>
      </c>
      <c r="AW350" s="74"/>
      <c r="AX350" s="75"/>
      <c r="AY350" s="61">
        <f t="shared" si="371"/>
        <v>0</v>
      </c>
    </row>
    <row r="351" spans="1:51" ht="30" customHeight="1">
      <c r="A351" s="199" t="s">
        <v>552</v>
      </c>
      <c r="B351" s="235" t="s">
        <v>58</v>
      </c>
      <c r="C351" s="19" t="s">
        <v>17</v>
      </c>
      <c r="D351" s="106">
        <f t="shared" si="378"/>
        <v>540</v>
      </c>
      <c r="E351" s="139">
        <v>0.3</v>
      </c>
      <c r="F351" s="107">
        <f>270*2*E351</f>
        <v>162</v>
      </c>
      <c r="G351" s="108">
        <f t="shared" si="377"/>
        <v>189.54</v>
      </c>
      <c r="H351" s="325"/>
      <c r="I351" s="255">
        <f t="shared" si="338"/>
        <v>0</v>
      </c>
      <c r="J351" s="255">
        <f t="shared" si="339"/>
        <v>0</v>
      </c>
      <c r="K351" s="326">
        <f t="shared" si="340"/>
        <v>0</v>
      </c>
      <c r="L351" s="197">
        <f t="shared" si="341"/>
        <v>540</v>
      </c>
      <c r="M351" s="113">
        <f t="shared" si="342"/>
        <v>1</v>
      </c>
      <c r="N351" s="114">
        <f t="shared" si="359"/>
        <v>0</v>
      </c>
      <c r="O351" s="198">
        <f t="shared" si="343"/>
        <v>162</v>
      </c>
      <c r="P351" s="82"/>
      <c r="Q351" s="75"/>
      <c r="R351" s="76">
        <f t="shared" si="360"/>
        <v>0</v>
      </c>
      <c r="S351" s="74"/>
      <c r="T351" s="75"/>
      <c r="U351" s="76">
        <f t="shared" si="361"/>
        <v>0</v>
      </c>
      <c r="V351" s="74"/>
      <c r="W351" s="83"/>
      <c r="X351" s="76">
        <f t="shared" si="362"/>
        <v>0</v>
      </c>
      <c r="Y351" s="74"/>
      <c r="Z351" s="75"/>
      <c r="AA351" s="76">
        <f t="shared" si="363"/>
        <v>0</v>
      </c>
      <c r="AB351" s="74"/>
      <c r="AC351" s="75"/>
      <c r="AD351" s="76">
        <f t="shared" si="364"/>
        <v>0</v>
      </c>
      <c r="AE351" s="74"/>
      <c r="AF351" s="75"/>
      <c r="AG351" s="61">
        <f t="shared" si="365"/>
        <v>0</v>
      </c>
      <c r="AH351" s="61"/>
      <c r="AI351" s="75"/>
      <c r="AJ351" s="76">
        <f t="shared" si="366"/>
        <v>0</v>
      </c>
      <c r="AK351" s="74"/>
      <c r="AL351" s="75"/>
      <c r="AM351" s="76">
        <f t="shared" si="367"/>
        <v>0</v>
      </c>
      <c r="AN351" s="74"/>
      <c r="AO351" s="75"/>
      <c r="AP351" s="76">
        <f t="shared" si="368"/>
        <v>0</v>
      </c>
      <c r="AQ351" s="74"/>
      <c r="AR351" s="75"/>
      <c r="AS351" s="76">
        <f t="shared" si="369"/>
        <v>0</v>
      </c>
      <c r="AT351" s="74"/>
      <c r="AU351" s="75"/>
      <c r="AV351" s="76">
        <f t="shared" si="370"/>
        <v>0</v>
      </c>
      <c r="AW351" s="74"/>
      <c r="AX351" s="75"/>
      <c r="AY351" s="61">
        <f t="shared" si="371"/>
        <v>0</v>
      </c>
    </row>
    <row r="352" spans="1:51" ht="30" customHeight="1">
      <c r="A352" s="199" t="s">
        <v>553</v>
      </c>
      <c r="B352" s="235" t="s">
        <v>59</v>
      </c>
      <c r="C352" s="19" t="s">
        <v>17</v>
      </c>
      <c r="D352" s="106">
        <f>270*1</f>
        <v>270</v>
      </c>
      <c r="E352" s="139">
        <v>0.3</v>
      </c>
      <c r="F352" s="107">
        <f>270*1*E352</f>
        <v>81</v>
      </c>
      <c r="G352" s="108">
        <f t="shared" si="377"/>
        <v>94.77</v>
      </c>
      <c r="H352" s="325"/>
      <c r="I352" s="255">
        <f t="shared" si="338"/>
        <v>0</v>
      </c>
      <c r="J352" s="255">
        <f t="shared" si="339"/>
        <v>0</v>
      </c>
      <c r="K352" s="326">
        <f t="shared" si="340"/>
        <v>0</v>
      </c>
      <c r="L352" s="197">
        <f t="shared" si="341"/>
        <v>270</v>
      </c>
      <c r="M352" s="113">
        <f t="shared" si="342"/>
        <v>1</v>
      </c>
      <c r="N352" s="114">
        <f t="shared" si="359"/>
        <v>0</v>
      </c>
      <c r="O352" s="198">
        <f t="shared" si="343"/>
        <v>81</v>
      </c>
      <c r="P352" s="82"/>
      <c r="Q352" s="75"/>
      <c r="R352" s="76">
        <f t="shared" si="360"/>
        <v>0</v>
      </c>
      <c r="S352" s="74"/>
      <c r="T352" s="75"/>
      <c r="U352" s="76">
        <f t="shared" si="361"/>
        <v>0</v>
      </c>
      <c r="V352" s="74"/>
      <c r="W352" s="83"/>
      <c r="X352" s="76">
        <f t="shared" si="362"/>
        <v>0</v>
      </c>
      <c r="Y352" s="74"/>
      <c r="Z352" s="75"/>
      <c r="AA352" s="76">
        <f t="shared" si="363"/>
        <v>0</v>
      </c>
      <c r="AB352" s="74"/>
      <c r="AC352" s="75"/>
      <c r="AD352" s="76">
        <f t="shared" si="364"/>
        <v>0</v>
      </c>
      <c r="AE352" s="74"/>
      <c r="AF352" s="75"/>
      <c r="AG352" s="61">
        <f t="shared" si="365"/>
        <v>0</v>
      </c>
      <c r="AH352" s="61"/>
      <c r="AI352" s="75"/>
      <c r="AJ352" s="76">
        <f t="shared" si="366"/>
        <v>0</v>
      </c>
      <c r="AK352" s="74"/>
      <c r="AL352" s="75"/>
      <c r="AM352" s="76">
        <f t="shared" si="367"/>
        <v>0</v>
      </c>
      <c r="AN352" s="74"/>
      <c r="AO352" s="75"/>
      <c r="AP352" s="76">
        <f t="shared" si="368"/>
        <v>0</v>
      </c>
      <c r="AQ352" s="74"/>
      <c r="AR352" s="75"/>
      <c r="AS352" s="76">
        <f t="shared" si="369"/>
        <v>0</v>
      </c>
      <c r="AT352" s="74"/>
      <c r="AU352" s="75"/>
      <c r="AV352" s="76">
        <f t="shared" si="370"/>
        <v>0</v>
      </c>
      <c r="AW352" s="74"/>
      <c r="AX352" s="75"/>
      <c r="AY352" s="61">
        <f t="shared" si="371"/>
        <v>0</v>
      </c>
    </row>
    <row r="353" spans="1:51" ht="30" customHeight="1">
      <c r="A353" s="199" t="s">
        <v>554</v>
      </c>
      <c r="B353" s="235" t="s">
        <v>60</v>
      </c>
      <c r="C353" s="19" t="s">
        <v>17</v>
      </c>
      <c r="D353" s="106">
        <f>270*1</f>
        <v>270</v>
      </c>
      <c r="E353" s="139">
        <v>0.3</v>
      </c>
      <c r="F353" s="107">
        <f>270*1*E353</f>
        <v>81</v>
      </c>
      <c r="G353" s="108">
        <f t="shared" si="377"/>
        <v>94.77</v>
      </c>
      <c r="H353" s="325"/>
      <c r="I353" s="255">
        <f t="shared" si="338"/>
        <v>0</v>
      </c>
      <c r="J353" s="255">
        <f t="shared" si="339"/>
        <v>0</v>
      </c>
      <c r="K353" s="326">
        <f t="shared" si="340"/>
        <v>0</v>
      </c>
      <c r="L353" s="197">
        <f t="shared" si="341"/>
        <v>270</v>
      </c>
      <c r="M353" s="113">
        <f t="shared" si="342"/>
        <v>1</v>
      </c>
      <c r="N353" s="114">
        <f t="shared" si="359"/>
        <v>0</v>
      </c>
      <c r="O353" s="198">
        <f t="shared" si="343"/>
        <v>81</v>
      </c>
      <c r="P353" s="82"/>
      <c r="Q353" s="75"/>
      <c r="R353" s="76">
        <f t="shared" si="360"/>
        <v>0</v>
      </c>
      <c r="S353" s="74"/>
      <c r="T353" s="75"/>
      <c r="U353" s="76">
        <f t="shared" si="361"/>
        <v>0</v>
      </c>
      <c r="V353" s="74"/>
      <c r="W353" s="83"/>
      <c r="X353" s="76">
        <f t="shared" si="362"/>
        <v>0</v>
      </c>
      <c r="Y353" s="74"/>
      <c r="Z353" s="75"/>
      <c r="AA353" s="76">
        <f t="shared" si="363"/>
        <v>0</v>
      </c>
      <c r="AB353" s="74"/>
      <c r="AC353" s="75"/>
      <c r="AD353" s="76">
        <f t="shared" si="364"/>
        <v>0</v>
      </c>
      <c r="AE353" s="74"/>
      <c r="AF353" s="75"/>
      <c r="AG353" s="61">
        <f t="shared" si="365"/>
        <v>0</v>
      </c>
      <c r="AH353" s="61"/>
      <c r="AI353" s="75"/>
      <c r="AJ353" s="76">
        <f t="shared" si="366"/>
        <v>0</v>
      </c>
      <c r="AK353" s="74"/>
      <c r="AL353" s="75"/>
      <c r="AM353" s="76">
        <f t="shared" si="367"/>
        <v>0</v>
      </c>
      <c r="AN353" s="74"/>
      <c r="AO353" s="75"/>
      <c r="AP353" s="76">
        <f t="shared" si="368"/>
        <v>0</v>
      </c>
      <c r="AQ353" s="74"/>
      <c r="AR353" s="75"/>
      <c r="AS353" s="76">
        <f t="shared" si="369"/>
        <v>0</v>
      </c>
      <c r="AT353" s="74"/>
      <c r="AU353" s="75"/>
      <c r="AV353" s="76">
        <f t="shared" si="370"/>
        <v>0</v>
      </c>
      <c r="AW353" s="74"/>
      <c r="AX353" s="75"/>
      <c r="AY353" s="61">
        <f t="shared" si="371"/>
        <v>0</v>
      </c>
    </row>
    <row r="354" spans="1:51" s="3" customFormat="1" ht="74.25" customHeight="1">
      <c r="A354" s="134">
        <v>3</v>
      </c>
      <c r="B354" s="85" t="s">
        <v>97</v>
      </c>
      <c r="C354" s="86"/>
      <c r="D354" s="279"/>
      <c r="E354" s="279"/>
      <c r="F354" s="280">
        <f>SUM(F355:F384)</f>
        <v>21600</v>
      </c>
      <c r="G354" s="281">
        <f t="shared" ref="G354" si="379">+F354*1.17</f>
        <v>25272</v>
      </c>
      <c r="H354" s="264"/>
      <c r="I354" s="265">
        <f t="shared" si="338"/>
        <v>60</v>
      </c>
      <c r="J354" s="265">
        <f t="shared" si="339"/>
        <v>45</v>
      </c>
      <c r="K354" s="266">
        <f t="shared" si="340"/>
        <v>105</v>
      </c>
      <c r="L354" s="91">
        <f t="shared" si="341"/>
        <v>-105</v>
      </c>
      <c r="M354" s="267" t="e">
        <f t="shared" si="342"/>
        <v>#DIV/0!</v>
      </c>
      <c r="N354" s="268">
        <f t="shared" si="359"/>
        <v>12600</v>
      </c>
      <c r="O354" s="269">
        <f t="shared" si="343"/>
        <v>9000</v>
      </c>
      <c r="P354" s="97"/>
      <c r="Q354" s="98"/>
      <c r="R354" s="99">
        <f t="shared" si="360"/>
        <v>0</v>
      </c>
      <c r="S354" s="100"/>
      <c r="T354" s="98"/>
      <c r="U354" s="99">
        <f t="shared" si="361"/>
        <v>0</v>
      </c>
      <c r="V354" s="100"/>
      <c r="W354" s="101"/>
      <c r="X354" s="99">
        <f t="shared" si="362"/>
        <v>0</v>
      </c>
      <c r="Y354" s="273"/>
      <c r="Z354" s="274"/>
      <c r="AA354" s="275">
        <f t="shared" si="363"/>
        <v>0</v>
      </c>
      <c r="AB354" s="276">
        <f>15+15</f>
        <v>30</v>
      </c>
      <c r="AC354" s="271">
        <v>120</v>
      </c>
      <c r="AD354" s="272">
        <f t="shared" si="364"/>
        <v>3600</v>
      </c>
      <c r="AE354" s="273">
        <f>15*2</f>
        <v>30</v>
      </c>
      <c r="AF354" s="274">
        <v>120</v>
      </c>
      <c r="AG354" s="291">
        <f t="shared" si="365"/>
        <v>3600</v>
      </c>
      <c r="AH354" s="291">
        <v>15</v>
      </c>
      <c r="AI354" s="274">
        <v>120</v>
      </c>
      <c r="AJ354" s="275">
        <f t="shared" si="366"/>
        <v>1800</v>
      </c>
      <c r="AK354" s="273">
        <v>15</v>
      </c>
      <c r="AL354" s="274">
        <v>120</v>
      </c>
      <c r="AM354" s="275">
        <f t="shared" si="367"/>
        <v>1800</v>
      </c>
      <c r="AN354" s="273">
        <v>15</v>
      </c>
      <c r="AO354" s="274">
        <v>120</v>
      </c>
      <c r="AP354" s="275">
        <f t="shared" si="368"/>
        <v>1800</v>
      </c>
      <c r="AQ354" s="100"/>
      <c r="AR354" s="98"/>
      <c r="AS354" s="99">
        <f t="shared" si="369"/>
        <v>0</v>
      </c>
      <c r="AT354" s="100"/>
      <c r="AU354" s="98"/>
      <c r="AV354" s="99">
        <f t="shared" si="370"/>
        <v>0</v>
      </c>
      <c r="AW354" s="100"/>
      <c r="AX354" s="98"/>
      <c r="AY354" s="93">
        <f t="shared" si="371"/>
        <v>0</v>
      </c>
    </row>
    <row r="355" spans="1:51" s="3" customFormat="1" ht="30" customHeight="1">
      <c r="A355" s="335" t="s">
        <v>10</v>
      </c>
      <c r="B355" s="336" t="s">
        <v>51</v>
      </c>
      <c r="C355" s="338"/>
      <c r="D355" s="339"/>
      <c r="E355" s="339"/>
      <c r="F355" s="340"/>
      <c r="G355" s="341"/>
      <c r="H355" s="322"/>
      <c r="I355" s="323">
        <f t="shared" si="338"/>
        <v>0</v>
      </c>
      <c r="J355" s="323">
        <f t="shared" si="339"/>
        <v>0</v>
      </c>
      <c r="K355" s="324">
        <f t="shared" si="340"/>
        <v>0</v>
      </c>
      <c r="L355" s="91">
        <f t="shared" si="341"/>
        <v>0</v>
      </c>
      <c r="M355" s="267" t="e">
        <f t="shared" si="342"/>
        <v>#DIV/0!</v>
      </c>
      <c r="N355" s="268">
        <f t="shared" si="359"/>
        <v>0</v>
      </c>
      <c r="O355" s="269">
        <f t="shared" si="343"/>
        <v>0</v>
      </c>
      <c r="P355" s="97"/>
      <c r="Q355" s="98"/>
      <c r="R355" s="99">
        <f t="shared" si="360"/>
        <v>0</v>
      </c>
      <c r="S355" s="100"/>
      <c r="T355" s="98"/>
      <c r="U355" s="99">
        <f t="shared" si="361"/>
        <v>0</v>
      </c>
      <c r="V355" s="100"/>
      <c r="W355" s="101"/>
      <c r="X355" s="99">
        <f t="shared" si="362"/>
        <v>0</v>
      </c>
      <c r="Y355" s="100"/>
      <c r="Z355" s="98"/>
      <c r="AA355" s="99">
        <f t="shared" si="363"/>
        <v>0</v>
      </c>
      <c r="AB355" s="100"/>
      <c r="AC355" s="98"/>
      <c r="AD355" s="99">
        <f t="shared" si="364"/>
        <v>0</v>
      </c>
      <c r="AE355" s="100"/>
      <c r="AF355" s="98"/>
      <c r="AG355" s="93">
        <f t="shared" si="365"/>
        <v>0</v>
      </c>
      <c r="AH355" s="93"/>
      <c r="AI355" s="98"/>
      <c r="AJ355" s="99">
        <f t="shared" si="366"/>
        <v>0</v>
      </c>
      <c r="AK355" s="100"/>
      <c r="AL355" s="98"/>
      <c r="AM355" s="99">
        <f t="shared" si="367"/>
        <v>0</v>
      </c>
      <c r="AN355" s="100"/>
      <c r="AO355" s="98"/>
      <c r="AP355" s="99">
        <f t="shared" si="368"/>
        <v>0</v>
      </c>
      <c r="AQ355" s="100"/>
      <c r="AR355" s="98"/>
      <c r="AS355" s="99">
        <f t="shared" si="369"/>
        <v>0</v>
      </c>
      <c r="AT355" s="100"/>
      <c r="AU355" s="98"/>
      <c r="AV355" s="99">
        <f t="shared" si="370"/>
        <v>0</v>
      </c>
      <c r="AW355" s="100"/>
      <c r="AX355" s="98"/>
      <c r="AY355" s="93">
        <f t="shared" si="371"/>
        <v>0</v>
      </c>
    </row>
    <row r="356" spans="1:51" ht="30" customHeight="1">
      <c r="A356" s="199" t="s">
        <v>555</v>
      </c>
      <c r="B356" s="235" t="s">
        <v>98</v>
      </c>
      <c r="C356" s="19" t="s">
        <v>11</v>
      </c>
      <c r="D356" s="106">
        <v>12</v>
      </c>
      <c r="E356" s="139">
        <v>120</v>
      </c>
      <c r="F356" s="107">
        <f>D356*E356</f>
        <v>1440</v>
      </c>
      <c r="G356" s="108">
        <f>F356*1.17</f>
        <v>1684.8</v>
      </c>
      <c r="H356" s="325"/>
      <c r="I356" s="255">
        <f t="shared" si="338"/>
        <v>0</v>
      </c>
      <c r="J356" s="255">
        <f t="shared" si="339"/>
        <v>0</v>
      </c>
      <c r="K356" s="326">
        <f t="shared" si="340"/>
        <v>0</v>
      </c>
      <c r="L356" s="197">
        <f t="shared" si="341"/>
        <v>12</v>
      </c>
      <c r="M356" s="113">
        <f t="shared" si="342"/>
        <v>1</v>
      </c>
      <c r="N356" s="114">
        <f t="shared" si="359"/>
        <v>0</v>
      </c>
      <c r="O356" s="198">
        <f t="shared" si="343"/>
        <v>1440</v>
      </c>
      <c r="P356" s="82"/>
      <c r="Q356" s="75"/>
      <c r="R356" s="76">
        <f t="shared" si="360"/>
        <v>0</v>
      </c>
      <c r="S356" s="74"/>
      <c r="T356" s="75"/>
      <c r="U356" s="76">
        <f t="shared" si="361"/>
        <v>0</v>
      </c>
      <c r="V356" s="74"/>
      <c r="W356" s="83"/>
      <c r="X356" s="76">
        <f t="shared" si="362"/>
        <v>0</v>
      </c>
      <c r="Y356" s="74"/>
      <c r="Z356" s="75"/>
      <c r="AA356" s="76">
        <f t="shared" si="363"/>
        <v>0</v>
      </c>
      <c r="AB356" s="74"/>
      <c r="AC356" s="75"/>
      <c r="AD356" s="76">
        <f t="shared" si="364"/>
        <v>0</v>
      </c>
      <c r="AE356" s="74"/>
      <c r="AF356" s="75"/>
      <c r="AG356" s="61">
        <f t="shared" si="365"/>
        <v>0</v>
      </c>
      <c r="AH356" s="61"/>
      <c r="AI356" s="75"/>
      <c r="AJ356" s="76">
        <f t="shared" si="366"/>
        <v>0</v>
      </c>
      <c r="AK356" s="74"/>
      <c r="AL356" s="75"/>
      <c r="AM356" s="76">
        <f t="shared" si="367"/>
        <v>0</v>
      </c>
      <c r="AN356" s="74"/>
      <c r="AO356" s="75"/>
      <c r="AP356" s="76">
        <f t="shared" si="368"/>
        <v>0</v>
      </c>
      <c r="AQ356" s="74"/>
      <c r="AR356" s="75"/>
      <c r="AS356" s="76">
        <f t="shared" si="369"/>
        <v>0</v>
      </c>
      <c r="AT356" s="74"/>
      <c r="AU356" s="75"/>
      <c r="AV356" s="76">
        <f t="shared" si="370"/>
        <v>0</v>
      </c>
      <c r="AW356" s="74"/>
      <c r="AX356" s="75"/>
      <c r="AY356" s="61">
        <f t="shared" si="371"/>
        <v>0</v>
      </c>
    </row>
    <row r="357" spans="1:51" s="3" customFormat="1" ht="30" customHeight="1">
      <c r="A357" s="335" t="s">
        <v>12</v>
      </c>
      <c r="B357" s="336" t="s">
        <v>64</v>
      </c>
      <c r="C357" s="338"/>
      <c r="D357" s="342"/>
      <c r="E357" s="343"/>
      <c r="F357" s="344"/>
      <c r="G357" s="345"/>
      <c r="H357" s="322"/>
      <c r="I357" s="323">
        <f t="shared" si="338"/>
        <v>0</v>
      </c>
      <c r="J357" s="323">
        <f t="shared" si="339"/>
        <v>0</v>
      </c>
      <c r="K357" s="324">
        <f t="shared" si="340"/>
        <v>0</v>
      </c>
      <c r="L357" s="91">
        <f t="shared" si="341"/>
        <v>0</v>
      </c>
      <c r="M357" s="267" t="e">
        <f t="shared" si="342"/>
        <v>#DIV/0!</v>
      </c>
      <c r="N357" s="268">
        <f t="shared" si="359"/>
        <v>0</v>
      </c>
      <c r="O357" s="269">
        <f t="shared" si="343"/>
        <v>0</v>
      </c>
      <c r="P357" s="97"/>
      <c r="Q357" s="98"/>
      <c r="R357" s="99">
        <f t="shared" si="360"/>
        <v>0</v>
      </c>
      <c r="S357" s="100"/>
      <c r="T357" s="98"/>
      <c r="U357" s="99">
        <f t="shared" si="361"/>
        <v>0</v>
      </c>
      <c r="V357" s="100"/>
      <c r="W357" s="101"/>
      <c r="X357" s="99">
        <f t="shared" si="362"/>
        <v>0</v>
      </c>
      <c r="Y357" s="100"/>
      <c r="Z357" s="98"/>
      <c r="AA357" s="99">
        <f t="shared" si="363"/>
        <v>0</v>
      </c>
      <c r="AB357" s="100"/>
      <c r="AC357" s="98"/>
      <c r="AD357" s="99">
        <f t="shared" si="364"/>
        <v>0</v>
      </c>
      <c r="AE357" s="100"/>
      <c r="AF357" s="98"/>
      <c r="AG357" s="93">
        <f t="shared" si="365"/>
        <v>0</v>
      </c>
      <c r="AH357" s="93"/>
      <c r="AI357" s="98"/>
      <c r="AJ357" s="99">
        <f t="shared" si="366"/>
        <v>0</v>
      </c>
      <c r="AK357" s="100"/>
      <c r="AL357" s="98"/>
      <c r="AM357" s="99">
        <f t="shared" si="367"/>
        <v>0</v>
      </c>
      <c r="AN357" s="100"/>
      <c r="AO357" s="98"/>
      <c r="AP357" s="99">
        <f t="shared" si="368"/>
        <v>0</v>
      </c>
      <c r="AQ357" s="100"/>
      <c r="AR357" s="98"/>
      <c r="AS357" s="99">
        <f t="shared" si="369"/>
        <v>0</v>
      </c>
      <c r="AT357" s="100"/>
      <c r="AU357" s="98"/>
      <c r="AV357" s="99">
        <f t="shared" si="370"/>
        <v>0</v>
      </c>
      <c r="AW357" s="100"/>
      <c r="AX357" s="98"/>
      <c r="AY357" s="93">
        <f t="shared" si="371"/>
        <v>0</v>
      </c>
    </row>
    <row r="358" spans="1:51" ht="30" customHeight="1">
      <c r="A358" s="199" t="s">
        <v>556</v>
      </c>
      <c r="B358" s="235" t="s">
        <v>98</v>
      </c>
      <c r="C358" s="19" t="s">
        <v>11</v>
      </c>
      <c r="D358" s="106">
        <v>12</v>
      </c>
      <c r="E358" s="139">
        <v>120</v>
      </c>
      <c r="F358" s="107">
        <f t="shared" ref="F358:F384" si="380">D358*E358</f>
        <v>1440</v>
      </c>
      <c r="G358" s="108">
        <f t="shared" ref="G358:G384" si="381">F358*1.17</f>
        <v>1684.8</v>
      </c>
      <c r="H358" s="325"/>
      <c r="I358" s="255">
        <f t="shared" si="338"/>
        <v>0</v>
      </c>
      <c r="J358" s="255">
        <f t="shared" si="339"/>
        <v>0</v>
      </c>
      <c r="K358" s="326">
        <f t="shared" si="340"/>
        <v>0</v>
      </c>
      <c r="L358" s="197">
        <f t="shared" si="341"/>
        <v>12</v>
      </c>
      <c r="M358" s="113">
        <f t="shared" si="342"/>
        <v>1</v>
      </c>
      <c r="N358" s="114">
        <f t="shared" si="359"/>
        <v>0</v>
      </c>
      <c r="O358" s="198">
        <f t="shared" si="343"/>
        <v>1440</v>
      </c>
      <c r="P358" s="82"/>
      <c r="Q358" s="75"/>
      <c r="R358" s="76">
        <f t="shared" si="360"/>
        <v>0</v>
      </c>
      <c r="S358" s="74"/>
      <c r="T358" s="75"/>
      <c r="U358" s="76">
        <f t="shared" si="361"/>
        <v>0</v>
      </c>
      <c r="V358" s="74"/>
      <c r="W358" s="83"/>
      <c r="X358" s="76">
        <f t="shared" si="362"/>
        <v>0</v>
      </c>
      <c r="Y358" s="74"/>
      <c r="Z358" s="75"/>
      <c r="AA358" s="76">
        <f t="shared" si="363"/>
        <v>0</v>
      </c>
      <c r="AB358" s="74"/>
      <c r="AC358" s="75"/>
      <c r="AD358" s="76">
        <f t="shared" si="364"/>
        <v>0</v>
      </c>
      <c r="AE358" s="74"/>
      <c r="AF358" s="75"/>
      <c r="AG358" s="61">
        <f t="shared" si="365"/>
        <v>0</v>
      </c>
      <c r="AH358" s="61"/>
      <c r="AI358" s="75"/>
      <c r="AJ358" s="76">
        <f t="shared" si="366"/>
        <v>0</v>
      </c>
      <c r="AK358" s="74"/>
      <c r="AL358" s="75"/>
      <c r="AM358" s="76">
        <f t="shared" si="367"/>
        <v>0</v>
      </c>
      <c r="AN358" s="74"/>
      <c r="AO358" s="75"/>
      <c r="AP358" s="76">
        <f t="shared" si="368"/>
        <v>0</v>
      </c>
      <c r="AQ358" s="74"/>
      <c r="AR358" s="75"/>
      <c r="AS358" s="76">
        <f t="shared" si="369"/>
        <v>0</v>
      </c>
      <c r="AT358" s="74"/>
      <c r="AU358" s="75"/>
      <c r="AV358" s="76">
        <f t="shared" si="370"/>
        <v>0</v>
      </c>
      <c r="AW358" s="74"/>
      <c r="AX358" s="75"/>
      <c r="AY358" s="61">
        <f t="shared" si="371"/>
        <v>0</v>
      </c>
    </row>
    <row r="359" spans="1:51" s="3" customFormat="1" ht="30" customHeight="1">
      <c r="A359" s="335" t="s">
        <v>241</v>
      </c>
      <c r="B359" s="336" t="s">
        <v>81</v>
      </c>
      <c r="C359" s="338"/>
      <c r="D359" s="342"/>
      <c r="E359" s="343"/>
      <c r="F359" s="344"/>
      <c r="G359" s="345"/>
      <c r="H359" s="322"/>
      <c r="I359" s="323">
        <f t="shared" si="338"/>
        <v>0</v>
      </c>
      <c r="J359" s="323">
        <f t="shared" si="339"/>
        <v>0</v>
      </c>
      <c r="K359" s="324">
        <f t="shared" si="340"/>
        <v>0</v>
      </c>
      <c r="L359" s="91">
        <f t="shared" si="341"/>
        <v>0</v>
      </c>
      <c r="M359" s="267" t="e">
        <f t="shared" si="342"/>
        <v>#DIV/0!</v>
      </c>
      <c r="N359" s="268">
        <f t="shared" si="359"/>
        <v>0</v>
      </c>
      <c r="O359" s="269">
        <f t="shared" si="343"/>
        <v>0</v>
      </c>
      <c r="P359" s="97"/>
      <c r="Q359" s="98"/>
      <c r="R359" s="99">
        <f t="shared" si="360"/>
        <v>0</v>
      </c>
      <c r="S359" s="100"/>
      <c r="T359" s="98"/>
      <c r="U359" s="99">
        <f t="shared" si="361"/>
        <v>0</v>
      </c>
      <c r="V359" s="100"/>
      <c r="W359" s="101"/>
      <c r="X359" s="99">
        <f t="shared" si="362"/>
        <v>0</v>
      </c>
      <c r="Y359" s="100"/>
      <c r="Z359" s="98"/>
      <c r="AA359" s="99">
        <f t="shared" si="363"/>
        <v>0</v>
      </c>
      <c r="AB359" s="100"/>
      <c r="AC359" s="98"/>
      <c r="AD359" s="99">
        <f t="shared" si="364"/>
        <v>0</v>
      </c>
      <c r="AE359" s="100"/>
      <c r="AF359" s="98"/>
      <c r="AG359" s="93">
        <f t="shared" si="365"/>
        <v>0</v>
      </c>
      <c r="AH359" s="93"/>
      <c r="AI359" s="98"/>
      <c r="AJ359" s="99">
        <f t="shared" si="366"/>
        <v>0</v>
      </c>
      <c r="AK359" s="100"/>
      <c r="AL359" s="98"/>
      <c r="AM359" s="99">
        <f t="shared" si="367"/>
        <v>0</v>
      </c>
      <c r="AN359" s="100"/>
      <c r="AO359" s="98"/>
      <c r="AP359" s="99">
        <f t="shared" si="368"/>
        <v>0</v>
      </c>
      <c r="AQ359" s="100"/>
      <c r="AR359" s="98"/>
      <c r="AS359" s="99">
        <f t="shared" si="369"/>
        <v>0</v>
      </c>
      <c r="AT359" s="100"/>
      <c r="AU359" s="98"/>
      <c r="AV359" s="99">
        <f t="shared" si="370"/>
        <v>0</v>
      </c>
      <c r="AW359" s="100"/>
      <c r="AX359" s="98"/>
      <c r="AY359" s="93">
        <f t="shared" si="371"/>
        <v>0</v>
      </c>
    </row>
    <row r="360" spans="1:51" ht="30" customHeight="1">
      <c r="A360" s="199" t="s">
        <v>557</v>
      </c>
      <c r="B360" s="235" t="s">
        <v>98</v>
      </c>
      <c r="C360" s="19" t="s">
        <v>11</v>
      </c>
      <c r="D360" s="106">
        <v>12</v>
      </c>
      <c r="E360" s="139">
        <v>120</v>
      </c>
      <c r="F360" s="107">
        <f t="shared" si="380"/>
        <v>1440</v>
      </c>
      <c r="G360" s="108">
        <f t="shared" si="381"/>
        <v>1684.8</v>
      </c>
      <c r="H360" s="325"/>
      <c r="I360" s="255">
        <f t="shared" si="338"/>
        <v>0</v>
      </c>
      <c r="J360" s="255">
        <f t="shared" si="339"/>
        <v>0</v>
      </c>
      <c r="K360" s="326">
        <f t="shared" si="340"/>
        <v>0</v>
      </c>
      <c r="L360" s="197">
        <f t="shared" si="341"/>
        <v>12</v>
      </c>
      <c r="M360" s="113">
        <f t="shared" si="342"/>
        <v>1</v>
      </c>
      <c r="N360" s="114">
        <f t="shared" si="359"/>
        <v>0</v>
      </c>
      <c r="O360" s="198">
        <f t="shared" si="343"/>
        <v>1440</v>
      </c>
      <c r="P360" s="82"/>
      <c r="Q360" s="75"/>
      <c r="R360" s="76">
        <f t="shared" si="360"/>
        <v>0</v>
      </c>
      <c r="S360" s="74"/>
      <c r="T360" s="75"/>
      <c r="U360" s="76">
        <f t="shared" si="361"/>
        <v>0</v>
      </c>
      <c r="V360" s="74"/>
      <c r="W360" s="83"/>
      <c r="X360" s="76">
        <f t="shared" si="362"/>
        <v>0</v>
      </c>
      <c r="Y360" s="74"/>
      <c r="Z360" s="75"/>
      <c r="AA360" s="76">
        <f t="shared" si="363"/>
        <v>0</v>
      </c>
      <c r="AB360" s="74"/>
      <c r="AC360" s="75"/>
      <c r="AD360" s="76">
        <f t="shared" si="364"/>
        <v>0</v>
      </c>
      <c r="AE360" s="74"/>
      <c r="AF360" s="75"/>
      <c r="AG360" s="61">
        <f t="shared" si="365"/>
        <v>0</v>
      </c>
      <c r="AH360" s="61"/>
      <c r="AI360" s="75"/>
      <c r="AJ360" s="76">
        <f t="shared" si="366"/>
        <v>0</v>
      </c>
      <c r="AK360" s="74"/>
      <c r="AL360" s="75"/>
      <c r="AM360" s="76">
        <f t="shared" si="367"/>
        <v>0</v>
      </c>
      <c r="AN360" s="74"/>
      <c r="AO360" s="75"/>
      <c r="AP360" s="76">
        <f t="shared" si="368"/>
        <v>0</v>
      </c>
      <c r="AQ360" s="74"/>
      <c r="AR360" s="75"/>
      <c r="AS360" s="76">
        <f t="shared" si="369"/>
        <v>0</v>
      </c>
      <c r="AT360" s="74"/>
      <c r="AU360" s="75"/>
      <c r="AV360" s="76">
        <f t="shared" si="370"/>
        <v>0</v>
      </c>
      <c r="AW360" s="74"/>
      <c r="AX360" s="75"/>
      <c r="AY360" s="61">
        <f t="shared" si="371"/>
        <v>0</v>
      </c>
    </row>
    <row r="361" spans="1:51" s="3" customFormat="1" ht="30" customHeight="1">
      <c r="A361" s="335" t="s">
        <v>558</v>
      </c>
      <c r="B361" s="336" t="s">
        <v>66</v>
      </c>
      <c r="C361" s="338"/>
      <c r="D361" s="342"/>
      <c r="E361" s="343"/>
      <c r="F361" s="344"/>
      <c r="G361" s="345"/>
      <c r="H361" s="322"/>
      <c r="I361" s="323">
        <f t="shared" si="338"/>
        <v>0</v>
      </c>
      <c r="J361" s="323">
        <f t="shared" si="339"/>
        <v>0</v>
      </c>
      <c r="K361" s="324">
        <f t="shared" si="340"/>
        <v>0</v>
      </c>
      <c r="L361" s="91">
        <f t="shared" si="341"/>
        <v>0</v>
      </c>
      <c r="M361" s="267" t="e">
        <f t="shared" si="342"/>
        <v>#DIV/0!</v>
      </c>
      <c r="N361" s="268">
        <f t="shared" si="359"/>
        <v>0</v>
      </c>
      <c r="O361" s="269">
        <f t="shared" si="343"/>
        <v>0</v>
      </c>
      <c r="P361" s="97"/>
      <c r="Q361" s="98"/>
      <c r="R361" s="99">
        <f t="shared" si="360"/>
        <v>0</v>
      </c>
      <c r="S361" s="100"/>
      <c r="T361" s="98"/>
      <c r="U361" s="99">
        <f t="shared" si="361"/>
        <v>0</v>
      </c>
      <c r="V361" s="100"/>
      <c r="W361" s="101"/>
      <c r="X361" s="99">
        <f t="shared" si="362"/>
        <v>0</v>
      </c>
      <c r="Y361" s="100"/>
      <c r="Z361" s="98"/>
      <c r="AA361" s="99">
        <f t="shared" si="363"/>
        <v>0</v>
      </c>
      <c r="AB361" s="100"/>
      <c r="AC361" s="98"/>
      <c r="AD361" s="99">
        <f t="shared" si="364"/>
        <v>0</v>
      </c>
      <c r="AE361" s="100"/>
      <c r="AF361" s="98"/>
      <c r="AG361" s="93">
        <f t="shared" si="365"/>
        <v>0</v>
      </c>
      <c r="AH361" s="93"/>
      <c r="AI361" s="98"/>
      <c r="AJ361" s="99">
        <f t="shared" si="366"/>
        <v>0</v>
      </c>
      <c r="AK361" s="100"/>
      <c r="AL361" s="98"/>
      <c r="AM361" s="99">
        <f t="shared" si="367"/>
        <v>0</v>
      </c>
      <c r="AN361" s="100"/>
      <c r="AO361" s="98"/>
      <c r="AP361" s="99">
        <f t="shared" si="368"/>
        <v>0</v>
      </c>
      <c r="AQ361" s="100"/>
      <c r="AR361" s="98"/>
      <c r="AS361" s="99">
        <f t="shared" si="369"/>
        <v>0</v>
      </c>
      <c r="AT361" s="100"/>
      <c r="AU361" s="98"/>
      <c r="AV361" s="99">
        <f t="shared" si="370"/>
        <v>0</v>
      </c>
      <c r="AW361" s="100"/>
      <c r="AX361" s="98"/>
      <c r="AY361" s="93">
        <f t="shared" si="371"/>
        <v>0</v>
      </c>
    </row>
    <row r="362" spans="1:51" ht="30" customHeight="1">
      <c r="A362" s="199" t="s">
        <v>559</v>
      </c>
      <c r="B362" s="235" t="s">
        <v>98</v>
      </c>
      <c r="C362" s="19" t="s">
        <v>11</v>
      </c>
      <c r="D362" s="106">
        <v>12</v>
      </c>
      <c r="E362" s="139">
        <v>120</v>
      </c>
      <c r="F362" s="107">
        <f t="shared" si="380"/>
        <v>1440</v>
      </c>
      <c r="G362" s="108">
        <f t="shared" si="381"/>
        <v>1684.8</v>
      </c>
      <c r="H362" s="325"/>
      <c r="I362" s="255">
        <f t="shared" si="338"/>
        <v>0</v>
      </c>
      <c r="J362" s="255">
        <f t="shared" si="339"/>
        <v>0</v>
      </c>
      <c r="K362" s="326">
        <f t="shared" si="340"/>
        <v>0</v>
      </c>
      <c r="L362" s="197">
        <f t="shared" si="341"/>
        <v>12</v>
      </c>
      <c r="M362" s="113">
        <f t="shared" si="342"/>
        <v>1</v>
      </c>
      <c r="N362" s="114">
        <f t="shared" si="359"/>
        <v>0</v>
      </c>
      <c r="O362" s="198">
        <f t="shared" si="343"/>
        <v>1440</v>
      </c>
      <c r="P362" s="82"/>
      <c r="Q362" s="75"/>
      <c r="R362" s="76">
        <f t="shared" si="360"/>
        <v>0</v>
      </c>
      <c r="S362" s="74"/>
      <c r="T362" s="75"/>
      <c r="U362" s="76">
        <f t="shared" si="361"/>
        <v>0</v>
      </c>
      <c r="V362" s="74"/>
      <c r="W362" s="83"/>
      <c r="X362" s="76">
        <f t="shared" si="362"/>
        <v>0</v>
      </c>
      <c r="Y362" s="74"/>
      <c r="Z362" s="75"/>
      <c r="AA362" s="76">
        <f t="shared" si="363"/>
        <v>0</v>
      </c>
      <c r="AB362" s="74"/>
      <c r="AC362" s="75"/>
      <c r="AD362" s="76">
        <f t="shared" si="364"/>
        <v>0</v>
      </c>
      <c r="AE362" s="74"/>
      <c r="AF362" s="75"/>
      <c r="AG362" s="61">
        <f t="shared" si="365"/>
        <v>0</v>
      </c>
      <c r="AH362" s="61"/>
      <c r="AI362" s="75"/>
      <c r="AJ362" s="76">
        <f t="shared" si="366"/>
        <v>0</v>
      </c>
      <c r="AK362" s="74"/>
      <c r="AL362" s="75"/>
      <c r="AM362" s="76">
        <f t="shared" si="367"/>
        <v>0</v>
      </c>
      <c r="AN362" s="74"/>
      <c r="AO362" s="75"/>
      <c r="AP362" s="76">
        <f t="shared" si="368"/>
        <v>0</v>
      </c>
      <c r="AQ362" s="74"/>
      <c r="AR362" s="75"/>
      <c r="AS362" s="76">
        <f t="shared" si="369"/>
        <v>0</v>
      </c>
      <c r="AT362" s="74"/>
      <c r="AU362" s="75"/>
      <c r="AV362" s="76">
        <f t="shared" si="370"/>
        <v>0</v>
      </c>
      <c r="AW362" s="74"/>
      <c r="AX362" s="75"/>
      <c r="AY362" s="61">
        <f t="shared" si="371"/>
        <v>0</v>
      </c>
    </row>
    <row r="363" spans="1:51" s="3" customFormat="1" ht="30" customHeight="1">
      <c r="A363" s="335" t="s">
        <v>560</v>
      </c>
      <c r="B363" s="336" t="s">
        <v>84</v>
      </c>
      <c r="C363" s="338"/>
      <c r="D363" s="342"/>
      <c r="E363" s="343"/>
      <c r="F363" s="344"/>
      <c r="G363" s="345"/>
      <c r="H363" s="322"/>
      <c r="I363" s="323">
        <f t="shared" si="338"/>
        <v>0</v>
      </c>
      <c r="J363" s="323">
        <f t="shared" si="339"/>
        <v>0</v>
      </c>
      <c r="K363" s="324">
        <f t="shared" si="340"/>
        <v>0</v>
      </c>
      <c r="L363" s="91">
        <f t="shared" si="341"/>
        <v>0</v>
      </c>
      <c r="M363" s="267" t="e">
        <f t="shared" si="342"/>
        <v>#DIV/0!</v>
      </c>
      <c r="N363" s="268">
        <f t="shared" si="359"/>
        <v>0</v>
      </c>
      <c r="O363" s="269">
        <f t="shared" si="343"/>
        <v>0</v>
      </c>
      <c r="P363" s="97"/>
      <c r="Q363" s="98"/>
      <c r="R363" s="99">
        <f t="shared" si="360"/>
        <v>0</v>
      </c>
      <c r="S363" s="100"/>
      <c r="T363" s="98"/>
      <c r="U363" s="99">
        <f t="shared" si="361"/>
        <v>0</v>
      </c>
      <c r="V363" s="100"/>
      <c r="W363" s="101"/>
      <c r="X363" s="99">
        <f t="shared" si="362"/>
        <v>0</v>
      </c>
      <c r="Y363" s="100"/>
      <c r="Z363" s="98"/>
      <c r="AA363" s="99">
        <f t="shared" si="363"/>
        <v>0</v>
      </c>
      <c r="AB363" s="100"/>
      <c r="AC363" s="98"/>
      <c r="AD363" s="99">
        <f t="shared" si="364"/>
        <v>0</v>
      </c>
      <c r="AE363" s="100"/>
      <c r="AF363" s="98"/>
      <c r="AG363" s="93">
        <f t="shared" si="365"/>
        <v>0</v>
      </c>
      <c r="AH363" s="93"/>
      <c r="AI363" s="98"/>
      <c r="AJ363" s="99">
        <f t="shared" si="366"/>
        <v>0</v>
      </c>
      <c r="AK363" s="100"/>
      <c r="AL363" s="98"/>
      <c r="AM363" s="99">
        <f t="shared" si="367"/>
        <v>0</v>
      </c>
      <c r="AN363" s="100"/>
      <c r="AO363" s="98"/>
      <c r="AP363" s="99">
        <f t="shared" si="368"/>
        <v>0</v>
      </c>
      <c r="AQ363" s="100"/>
      <c r="AR363" s="98"/>
      <c r="AS363" s="99">
        <f t="shared" si="369"/>
        <v>0</v>
      </c>
      <c r="AT363" s="100"/>
      <c r="AU363" s="98"/>
      <c r="AV363" s="99">
        <f t="shared" si="370"/>
        <v>0</v>
      </c>
      <c r="AW363" s="100"/>
      <c r="AX363" s="98"/>
      <c r="AY363" s="93">
        <f t="shared" si="371"/>
        <v>0</v>
      </c>
    </row>
    <row r="364" spans="1:51" ht="30" customHeight="1">
      <c r="A364" s="199" t="s">
        <v>561</v>
      </c>
      <c r="B364" s="235" t="s">
        <v>98</v>
      </c>
      <c r="C364" s="19" t="s">
        <v>11</v>
      </c>
      <c r="D364" s="106">
        <v>12</v>
      </c>
      <c r="E364" s="139">
        <v>120</v>
      </c>
      <c r="F364" s="107">
        <f t="shared" si="380"/>
        <v>1440</v>
      </c>
      <c r="G364" s="108">
        <f t="shared" si="381"/>
        <v>1684.8</v>
      </c>
      <c r="H364" s="325"/>
      <c r="I364" s="255">
        <f t="shared" si="338"/>
        <v>0</v>
      </c>
      <c r="J364" s="255">
        <f t="shared" si="339"/>
        <v>0</v>
      </c>
      <c r="K364" s="326">
        <f t="shared" si="340"/>
        <v>0</v>
      </c>
      <c r="L364" s="197">
        <f t="shared" si="341"/>
        <v>12</v>
      </c>
      <c r="M364" s="113">
        <f t="shared" si="342"/>
        <v>1</v>
      </c>
      <c r="N364" s="114">
        <f t="shared" si="359"/>
        <v>0</v>
      </c>
      <c r="O364" s="198">
        <f t="shared" si="343"/>
        <v>1440</v>
      </c>
      <c r="P364" s="82"/>
      <c r="Q364" s="75"/>
      <c r="R364" s="76">
        <f t="shared" si="360"/>
        <v>0</v>
      </c>
      <c r="S364" s="74"/>
      <c r="T364" s="75"/>
      <c r="U364" s="76">
        <f t="shared" si="361"/>
        <v>0</v>
      </c>
      <c r="V364" s="74"/>
      <c r="W364" s="83"/>
      <c r="X364" s="76">
        <f t="shared" si="362"/>
        <v>0</v>
      </c>
      <c r="Y364" s="74"/>
      <c r="Z364" s="75"/>
      <c r="AA364" s="76">
        <f t="shared" si="363"/>
        <v>0</v>
      </c>
      <c r="AB364" s="74"/>
      <c r="AC364" s="75"/>
      <c r="AD364" s="76">
        <f t="shared" si="364"/>
        <v>0</v>
      </c>
      <c r="AE364" s="74"/>
      <c r="AF364" s="75"/>
      <c r="AG364" s="61">
        <f t="shared" si="365"/>
        <v>0</v>
      </c>
      <c r="AH364" s="61"/>
      <c r="AI364" s="75"/>
      <c r="AJ364" s="76">
        <f t="shared" si="366"/>
        <v>0</v>
      </c>
      <c r="AK364" s="74"/>
      <c r="AL364" s="75"/>
      <c r="AM364" s="76">
        <f t="shared" si="367"/>
        <v>0</v>
      </c>
      <c r="AN364" s="74"/>
      <c r="AO364" s="75"/>
      <c r="AP364" s="76">
        <f t="shared" si="368"/>
        <v>0</v>
      </c>
      <c r="AQ364" s="74"/>
      <c r="AR364" s="75"/>
      <c r="AS364" s="76">
        <f t="shared" si="369"/>
        <v>0</v>
      </c>
      <c r="AT364" s="74"/>
      <c r="AU364" s="75"/>
      <c r="AV364" s="76">
        <f t="shared" si="370"/>
        <v>0</v>
      </c>
      <c r="AW364" s="74"/>
      <c r="AX364" s="75"/>
      <c r="AY364" s="61">
        <f t="shared" si="371"/>
        <v>0</v>
      </c>
    </row>
    <row r="365" spans="1:51" s="3" customFormat="1" ht="30" customHeight="1">
      <c r="A365" s="335" t="s">
        <v>562</v>
      </c>
      <c r="B365" s="336" t="s">
        <v>67</v>
      </c>
      <c r="C365" s="338"/>
      <c r="D365" s="342"/>
      <c r="E365" s="343"/>
      <c r="F365" s="344"/>
      <c r="G365" s="345"/>
      <c r="H365" s="322"/>
      <c r="I365" s="323">
        <f t="shared" si="338"/>
        <v>0</v>
      </c>
      <c r="J365" s="323">
        <f t="shared" si="339"/>
        <v>0</v>
      </c>
      <c r="K365" s="324">
        <f t="shared" si="340"/>
        <v>0</v>
      </c>
      <c r="L365" s="91">
        <f t="shared" si="341"/>
        <v>0</v>
      </c>
      <c r="M365" s="267" t="e">
        <f t="shared" si="342"/>
        <v>#DIV/0!</v>
      </c>
      <c r="N365" s="268">
        <f t="shared" si="359"/>
        <v>0</v>
      </c>
      <c r="O365" s="269">
        <f t="shared" si="343"/>
        <v>0</v>
      </c>
      <c r="P365" s="97"/>
      <c r="Q365" s="98"/>
      <c r="R365" s="99">
        <f t="shared" si="360"/>
        <v>0</v>
      </c>
      <c r="S365" s="100"/>
      <c r="T365" s="98"/>
      <c r="U365" s="99">
        <f t="shared" si="361"/>
        <v>0</v>
      </c>
      <c r="V365" s="100"/>
      <c r="W365" s="101"/>
      <c r="X365" s="99">
        <f t="shared" si="362"/>
        <v>0</v>
      </c>
      <c r="Y365" s="100"/>
      <c r="Z365" s="98"/>
      <c r="AA365" s="99">
        <f t="shared" si="363"/>
        <v>0</v>
      </c>
      <c r="AB365" s="100"/>
      <c r="AC365" s="98"/>
      <c r="AD365" s="99">
        <f t="shared" si="364"/>
        <v>0</v>
      </c>
      <c r="AE365" s="100"/>
      <c r="AF365" s="98"/>
      <c r="AG365" s="93">
        <f t="shared" si="365"/>
        <v>0</v>
      </c>
      <c r="AH365" s="93"/>
      <c r="AI365" s="98"/>
      <c r="AJ365" s="99">
        <f t="shared" si="366"/>
        <v>0</v>
      </c>
      <c r="AK365" s="100"/>
      <c r="AL365" s="98"/>
      <c r="AM365" s="99">
        <f t="shared" si="367"/>
        <v>0</v>
      </c>
      <c r="AN365" s="100"/>
      <c r="AO365" s="98"/>
      <c r="AP365" s="99">
        <f t="shared" si="368"/>
        <v>0</v>
      </c>
      <c r="AQ365" s="100"/>
      <c r="AR365" s="98"/>
      <c r="AS365" s="99">
        <f t="shared" si="369"/>
        <v>0</v>
      </c>
      <c r="AT365" s="100"/>
      <c r="AU365" s="98"/>
      <c r="AV365" s="99">
        <f t="shared" si="370"/>
        <v>0</v>
      </c>
      <c r="AW365" s="100"/>
      <c r="AX365" s="98"/>
      <c r="AY365" s="93">
        <f t="shared" si="371"/>
        <v>0</v>
      </c>
    </row>
    <row r="366" spans="1:51" ht="30" customHeight="1">
      <c r="A366" s="199" t="s">
        <v>563</v>
      </c>
      <c r="B366" s="235" t="s">
        <v>98</v>
      </c>
      <c r="C366" s="19" t="s">
        <v>11</v>
      </c>
      <c r="D366" s="106">
        <v>12</v>
      </c>
      <c r="E366" s="139">
        <v>120</v>
      </c>
      <c r="F366" s="107">
        <f t="shared" si="380"/>
        <v>1440</v>
      </c>
      <c r="G366" s="108">
        <f t="shared" si="381"/>
        <v>1684.8</v>
      </c>
      <c r="H366" s="325"/>
      <c r="I366" s="255">
        <f t="shared" si="338"/>
        <v>0</v>
      </c>
      <c r="J366" s="255">
        <f t="shared" si="339"/>
        <v>0</v>
      </c>
      <c r="K366" s="326">
        <f t="shared" si="340"/>
        <v>0</v>
      </c>
      <c r="L366" s="197">
        <f t="shared" si="341"/>
        <v>12</v>
      </c>
      <c r="M366" s="113">
        <f t="shared" si="342"/>
        <v>1</v>
      </c>
      <c r="N366" s="114">
        <f t="shared" si="359"/>
        <v>0</v>
      </c>
      <c r="O366" s="198">
        <f t="shared" si="343"/>
        <v>1440</v>
      </c>
      <c r="P366" s="82"/>
      <c r="Q366" s="75"/>
      <c r="R366" s="76">
        <f t="shared" si="360"/>
        <v>0</v>
      </c>
      <c r="S366" s="74"/>
      <c r="T366" s="75"/>
      <c r="U366" s="76">
        <f t="shared" si="361"/>
        <v>0</v>
      </c>
      <c r="V366" s="74"/>
      <c r="W366" s="83"/>
      <c r="X366" s="76">
        <f t="shared" si="362"/>
        <v>0</v>
      </c>
      <c r="Y366" s="74"/>
      <c r="Z366" s="75"/>
      <c r="AA366" s="76">
        <f t="shared" si="363"/>
        <v>0</v>
      </c>
      <c r="AB366" s="74"/>
      <c r="AC366" s="75"/>
      <c r="AD366" s="76">
        <f t="shared" si="364"/>
        <v>0</v>
      </c>
      <c r="AE366" s="74"/>
      <c r="AF366" s="75"/>
      <c r="AG366" s="61">
        <f t="shared" si="365"/>
        <v>0</v>
      </c>
      <c r="AH366" s="61"/>
      <c r="AI366" s="75"/>
      <c r="AJ366" s="76">
        <f t="shared" si="366"/>
        <v>0</v>
      </c>
      <c r="AK366" s="74"/>
      <c r="AL366" s="75"/>
      <c r="AM366" s="76">
        <f t="shared" si="367"/>
        <v>0</v>
      </c>
      <c r="AN366" s="74"/>
      <c r="AO366" s="75"/>
      <c r="AP366" s="76">
        <f t="shared" si="368"/>
        <v>0</v>
      </c>
      <c r="AQ366" s="74"/>
      <c r="AR366" s="75"/>
      <c r="AS366" s="76">
        <f t="shared" si="369"/>
        <v>0</v>
      </c>
      <c r="AT366" s="74"/>
      <c r="AU366" s="75"/>
      <c r="AV366" s="76">
        <f t="shared" si="370"/>
        <v>0</v>
      </c>
      <c r="AW366" s="74"/>
      <c r="AX366" s="75"/>
      <c r="AY366" s="61">
        <f t="shared" si="371"/>
        <v>0</v>
      </c>
    </row>
    <row r="367" spans="1:51" s="3" customFormat="1" ht="30" customHeight="1">
      <c r="A367" s="335" t="s">
        <v>564</v>
      </c>
      <c r="B367" s="336" t="s">
        <v>68</v>
      </c>
      <c r="C367" s="338"/>
      <c r="D367" s="342"/>
      <c r="E367" s="343"/>
      <c r="F367" s="344"/>
      <c r="G367" s="345"/>
      <c r="H367" s="322"/>
      <c r="I367" s="323">
        <f t="shared" si="338"/>
        <v>0</v>
      </c>
      <c r="J367" s="323">
        <f t="shared" si="339"/>
        <v>0</v>
      </c>
      <c r="K367" s="324">
        <f t="shared" si="340"/>
        <v>0</v>
      </c>
      <c r="L367" s="91">
        <f t="shared" si="341"/>
        <v>0</v>
      </c>
      <c r="M367" s="267" t="e">
        <f t="shared" si="342"/>
        <v>#DIV/0!</v>
      </c>
      <c r="N367" s="268">
        <f t="shared" si="359"/>
        <v>0</v>
      </c>
      <c r="O367" s="269">
        <f t="shared" si="343"/>
        <v>0</v>
      </c>
      <c r="P367" s="97"/>
      <c r="Q367" s="98"/>
      <c r="R367" s="99">
        <f t="shared" si="360"/>
        <v>0</v>
      </c>
      <c r="S367" s="100"/>
      <c r="T367" s="98"/>
      <c r="U367" s="99">
        <f t="shared" si="361"/>
        <v>0</v>
      </c>
      <c r="V367" s="100"/>
      <c r="W367" s="101"/>
      <c r="X367" s="99">
        <f t="shared" si="362"/>
        <v>0</v>
      </c>
      <c r="Y367" s="100"/>
      <c r="Z367" s="98"/>
      <c r="AA367" s="99">
        <f t="shared" si="363"/>
        <v>0</v>
      </c>
      <c r="AB367" s="100"/>
      <c r="AC367" s="98"/>
      <c r="AD367" s="99">
        <f t="shared" si="364"/>
        <v>0</v>
      </c>
      <c r="AE367" s="100"/>
      <c r="AF367" s="98"/>
      <c r="AG367" s="93">
        <f t="shared" si="365"/>
        <v>0</v>
      </c>
      <c r="AH367" s="93"/>
      <c r="AI367" s="98"/>
      <c r="AJ367" s="99">
        <f t="shared" si="366"/>
        <v>0</v>
      </c>
      <c r="AK367" s="100"/>
      <c r="AL367" s="98"/>
      <c r="AM367" s="99">
        <f t="shared" si="367"/>
        <v>0</v>
      </c>
      <c r="AN367" s="100"/>
      <c r="AO367" s="98"/>
      <c r="AP367" s="99">
        <f t="shared" si="368"/>
        <v>0</v>
      </c>
      <c r="AQ367" s="100"/>
      <c r="AR367" s="98"/>
      <c r="AS367" s="99">
        <f t="shared" si="369"/>
        <v>0</v>
      </c>
      <c r="AT367" s="100"/>
      <c r="AU367" s="98"/>
      <c r="AV367" s="99">
        <f t="shared" si="370"/>
        <v>0</v>
      </c>
      <c r="AW367" s="100"/>
      <c r="AX367" s="98"/>
      <c r="AY367" s="93">
        <f t="shared" si="371"/>
        <v>0</v>
      </c>
    </row>
    <row r="368" spans="1:51" ht="30" customHeight="1">
      <c r="A368" s="199" t="s">
        <v>565</v>
      </c>
      <c r="B368" s="235" t="s">
        <v>98</v>
      </c>
      <c r="C368" s="19" t="s">
        <v>11</v>
      </c>
      <c r="D368" s="106">
        <v>12</v>
      </c>
      <c r="E368" s="139">
        <v>120</v>
      </c>
      <c r="F368" s="107">
        <f t="shared" si="380"/>
        <v>1440</v>
      </c>
      <c r="G368" s="108">
        <f t="shared" si="381"/>
        <v>1684.8</v>
      </c>
      <c r="H368" s="325"/>
      <c r="I368" s="255">
        <f t="shared" si="338"/>
        <v>0</v>
      </c>
      <c r="J368" s="255">
        <f t="shared" si="339"/>
        <v>0</v>
      </c>
      <c r="K368" s="326">
        <f t="shared" si="340"/>
        <v>0</v>
      </c>
      <c r="L368" s="197">
        <f t="shared" si="341"/>
        <v>12</v>
      </c>
      <c r="M368" s="113">
        <f t="shared" si="342"/>
        <v>1</v>
      </c>
      <c r="N368" s="114">
        <f t="shared" si="359"/>
        <v>0</v>
      </c>
      <c r="O368" s="198">
        <f t="shared" si="343"/>
        <v>1440</v>
      </c>
      <c r="P368" s="82"/>
      <c r="Q368" s="75"/>
      <c r="R368" s="76">
        <f t="shared" si="360"/>
        <v>0</v>
      </c>
      <c r="S368" s="74"/>
      <c r="T368" s="75"/>
      <c r="U368" s="76">
        <f t="shared" si="361"/>
        <v>0</v>
      </c>
      <c r="V368" s="74"/>
      <c r="W368" s="83"/>
      <c r="X368" s="76">
        <f t="shared" si="362"/>
        <v>0</v>
      </c>
      <c r="Y368" s="74"/>
      <c r="Z368" s="75"/>
      <c r="AA368" s="76">
        <f t="shared" si="363"/>
        <v>0</v>
      </c>
      <c r="AB368" s="74"/>
      <c r="AC368" s="75"/>
      <c r="AD368" s="76">
        <f t="shared" si="364"/>
        <v>0</v>
      </c>
      <c r="AE368" s="74"/>
      <c r="AF368" s="75"/>
      <c r="AG368" s="61">
        <f t="shared" si="365"/>
        <v>0</v>
      </c>
      <c r="AH368" s="61"/>
      <c r="AI368" s="75"/>
      <c r="AJ368" s="76">
        <f t="shared" si="366"/>
        <v>0</v>
      </c>
      <c r="AK368" s="74"/>
      <c r="AL368" s="75"/>
      <c r="AM368" s="76">
        <f t="shared" si="367"/>
        <v>0</v>
      </c>
      <c r="AN368" s="74"/>
      <c r="AO368" s="75"/>
      <c r="AP368" s="76">
        <f t="shared" si="368"/>
        <v>0</v>
      </c>
      <c r="AQ368" s="74"/>
      <c r="AR368" s="75"/>
      <c r="AS368" s="76">
        <f t="shared" si="369"/>
        <v>0</v>
      </c>
      <c r="AT368" s="74"/>
      <c r="AU368" s="75"/>
      <c r="AV368" s="76">
        <f t="shared" si="370"/>
        <v>0</v>
      </c>
      <c r="AW368" s="74"/>
      <c r="AX368" s="75"/>
      <c r="AY368" s="61">
        <f t="shared" si="371"/>
        <v>0</v>
      </c>
    </row>
    <row r="369" spans="1:51" s="3" customFormat="1" ht="30" customHeight="1">
      <c r="A369" s="335" t="s">
        <v>566</v>
      </c>
      <c r="B369" s="336" t="s">
        <v>99</v>
      </c>
      <c r="C369" s="338"/>
      <c r="D369" s="342"/>
      <c r="E369" s="343"/>
      <c r="F369" s="344"/>
      <c r="G369" s="345"/>
      <c r="H369" s="322"/>
      <c r="I369" s="323">
        <f t="shared" si="338"/>
        <v>0</v>
      </c>
      <c r="J369" s="323">
        <f t="shared" si="339"/>
        <v>0</v>
      </c>
      <c r="K369" s="324">
        <f t="shared" si="340"/>
        <v>0</v>
      </c>
      <c r="L369" s="91">
        <f t="shared" si="341"/>
        <v>0</v>
      </c>
      <c r="M369" s="267" t="e">
        <f t="shared" si="342"/>
        <v>#DIV/0!</v>
      </c>
      <c r="N369" s="268">
        <f t="shared" si="359"/>
        <v>0</v>
      </c>
      <c r="O369" s="269">
        <f t="shared" si="343"/>
        <v>0</v>
      </c>
      <c r="P369" s="97"/>
      <c r="Q369" s="98"/>
      <c r="R369" s="99">
        <f t="shared" si="360"/>
        <v>0</v>
      </c>
      <c r="S369" s="100"/>
      <c r="T369" s="98"/>
      <c r="U369" s="99">
        <f t="shared" si="361"/>
        <v>0</v>
      </c>
      <c r="V369" s="100"/>
      <c r="W369" s="101"/>
      <c r="X369" s="99">
        <f t="shared" si="362"/>
        <v>0</v>
      </c>
      <c r="Y369" s="100"/>
      <c r="Z369" s="98"/>
      <c r="AA369" s="99">
        <f t="shared" si="363"/>
        <v>0</v>
      </c>
      <c r="AB369" s="100"/>
      <c r="AC369" s="98"/>
      <c r="AD369" s="99">
        <f t="shared" si="364"/>
        <v>0</v>
      </c>
      <c r="AE369" s="100"/>
      <c r="AF369" s="98"/>
      <c r="AG369" s="93">
        <f t="shared" si="365"/>
        <v>0</v>
      </c>
      <c r="AH369" s="93"/>
      <c r="AI369" s="98"/>
      <c r="AJ369" s="99">
        <f t="shared" si="366"/>
        <v>0</v>
      </c>
      <c r="AK369" s="100"/>
      <c r="AL369" s="98"/>
      <c r="AM369" s="99">
        <f t="shared" si="367"/>
        <v>0</v>
      </c>
      <c r="AN369" s="100"/>
      <c r="AO369" s="98"/>
      <c r="AP369" s="99">
        <f t="shared" si="368"/>
        <v>0</v>
      </c>
      <c r="AQ369" s="100"/>
      <c r="AR369" s="98"/>
      <c r="AS369" s="99">
        <f t="shared" si="369"/>
        <v>0</v>
      </c>
      <c r="AT369" s="100"/>
      <c r="AU369" s="98"/>
      <c r="AV369" s="99">
        <f t="shared" si="370"/>
        <v>0</v>
      </c>
      <c r="AW369" s="100"/>
      <c r="AX369" s="98"/>
      <c r="AY369" s="93">
        <f t="shared" si="371"/>
        <v>0</v>
      </c>
    </row>
    <row r="370" spans="1:51" ht="30" customHeight="1">
      <c r="A370" s="199" t="s">
        <v>567</v>
      </c>
      <c r="B370" s="235" t="s">
        <v>98</v>
      </c>
      <c r="C370" s="19" t="s">
        <v>11</v>
      </c>
      <c r="D370" s="106">
        <v>12</v>
      </c>
      <c r="E370" s="139">
        <v>120</v>
      </c>
      <c r="F370" s="107">
        <f t="shared" si="380"/>
        <v>1440</v>
      </c>
      <c r="G370" s="108">
        <f t="shared" si="381"/>
        <v>1684.8</v>
      </c>
      <c r="H370" s="325"/>
      <c r="I370" s="255">
        <f t="shared" si="338"/>
        <v>0</v>
      </c>
      <c r="J370" s="255">
        <f t="shared" si="339"/>
        <v>0</v>
      </c>
      <c r="K370" s="326">
        <f t="shared" si="340"/>
        <v>0</v>
      </c>
      <c r="L370" s="197">
        <f t="shared" si="341"/>
        <v>12</v>
      </c>
      <c r="M370" s="113">
        <f t="shared" si="342"/>
        <v>1</v>
      </c>
      <c r="N370" s="114">
        <f t="shared" si="359"/>
        <v>0</v>
      </c>
      <c r="O370" s="198">
        <f t="shared" si="343"/>
        <v>1440</v>
      </c>
      <c r="P370" s="82"/>
      <c r="Q370" s="75"/>
      <c r="R370" s="76">
        <f t="shared" si="360"/>
        <v>0</v>
      </c>
      <c r="S370" s="74"/>
      <c r="T370" s="75"/>
      <c r="U370" s="76">
        <f t="shared" si="361"/>
        <v>0</v>
      </c>
      <c r="V370" s="74"/>
      <c r="W370" s="83"/>
      <c r="X370" s="76">
        <f t="shared" si="362"/>
        <v>0</v>
      </c>
      <c r="Y370" s="74"/>
      <c r="Z370" s="75"/>
      <c r="AA370" s="76">
        <f t="shared" si="363"/>
        <v>0</v>
      </c>
      <c r="AB370" s="74"/>
      <c r="AC370" s="75"/>
      <c r="AD370" s="76">
        <f t="shared" si="364"/>
        <v>0</v>
      </c>
      <c r="AE370" s="74"/>
      <c r="AF370" s="75"/>
      <c r="AG370" s="61">
        <f t="shared" si="365"/>
        <v>0</v>
      </c>
      <c r="AH370" s="61"/>
      <c r="AI370" s="75"/>
      <c r="AJ370" s="76">
        <f t="shared" si="366"/>
        <v>0</v>
      </c>
      <c r="AK370" s="74"/>
      <c r="AL370" s="75"/>
      <c r="AM370" s="76">
        <f t="shared" si="367"/>
        <v>0</v>
      </c>
      <c r="AN370" s="74"/>
      <c r="AO370" s="75"/>
      <c r="AP370" s="76">
        <f t="shared" si="368"/>
        <v>0</v>
      </c>
      <c r="AQ370" s="74"/>
      <c r="AR370" s="75"/>
      <c r="AS370" s="76">
        <f t="shared" si="369"/>
        <v>0</v>
      </c>
      <c r="AT370" s="74"/>
      <c r="AU370" s="75"/>
      <c r="AV370" s="76">
        <f t="shared" si="370"/>
        <v>0</v>
      </c>
      <c r="AW370" s="74"/>
      <c r="AX370" s="75"/>
      <c r="AY370" s="61">
        <f t="shared" si="371"/>
        <v>0</v>
      </c>
    </row>
    <row r="371" spans="1:51" s="3" customFormat="1" ht="30" customHeight="1">
      <c r="A371" s="335" t="s">
        <v>568</v>
      </c>
      <c r="B371" s="336" t="s">
        <v>70</v>
      </c>
      <c r="C371" s="338"/>
      <c r="D371" s="342"/>
      <c r="E371" s="343"/>
      <c r="F371" s="344"/>
      <c r="G371" s="345"/>
      <c r="H371" s="322"/>
      <c r="I371" s="323">
        <f t="shared" si="338"/>
        <v>0</v>
      </c>
      <c r="J371" s="323">
        <f t="shared" si="339"/>
        <v>0</v>
      </c>
      <c r="K371" s="324">
        <f t="shared" si="340"/>
        <v>0</v>
      </c>
      <c r="L371" s="91">
        <f t="shared" si="341"/>
        <v>0</v>
      </c>
      <c r="M371" s="267" t="e">
        <f t="shared" si="342"/>
        <v>#DIV/0!</v>
      </c>
      <c r="N371" s="268">
        <f t="shared" si="359"/>
        <v>0</v>
      </c>
      <c r="O371" s="269">
        <f t="shared" si="343"/>
        <v>0</v>
      </c>
      <c r="P371" s="97"/>
      <c r="Q371" s="98"/>
      <c r="R371" s="99">
        <f t="shared" si="360"/>
        <v>0</v>
      </c>
      <c r="S371" s="100"/>
      <c r="T371" s="98"/>
      <c r="U371" s="99">
        <f t="shared" si="361"/>
        <v>0</v>
      </c>
      <c r="V371" s="100"/>
      <c r="W371" s="101"/>
      <c r="X371" s="99">
        <f t="shared" si="362"/>
        <v>0</v>
      </c>
      <c r="Y371" s="100"/>
      <c r="Z371" s="98"/>
      <c r="AA371" s="99">
        <f t="shared" si="363"/>
        <v>0</v>
      </c>
      <c r="AB371" s="100"/>
      <c r="AC371" s="98"/>
      <c r="AD371" s="99">
        <f t="shared" si="364"/>
        <v>0</v>
      </c>
      <c r="AE371" s="100"/>
      <c r="AF371" s="98"/>
      <c r="AG371" s="93">
        <f t="shared" si="365"/>
        <v>0</v>
      </c>
      <c r="AH371" s="93"/>
      <c r="AI371" s="98"/>
      <c r="AJ371" s="99">
        <f t="shared" si="366"/>
        <v>0</v>
      </c>
      <c r="AK371" s="100"/>
      <c r="AL371" s="98"/>
      <c r="AM371" s="99">
        <f t="shared" si="367"/>
        <v>0</v>
      </c>
      <c r="AN371" s="100"/>
      <c r="AO371" s="98"/>
      <c r="AP371" s="99">
        <f t="shared" si="368"/>
        <v>0</v>
      </c>
      <c r="AQ371" s="100"/>
      <c r="AR371" s="98"/>
      <c r="AS371" s="99">
        <f t="shared" si="369"/>
        <v>0</v>
      </c>
      <c r="AT371" s="100"/>
      <c r="AU371" s="98"/>
      <c r="AV371" s="99">
        <f t="shared" si="370"/>
        <v>0</v>
      </c>
      <c r="AW371" s="100"/>
      <c r="AX371" s="98"/>
      <c r="AY371" s="93">
        <f t="shared" si="371"/>
        <v>0</v>
      </c>
    </row>
    <row r="372" spans="1:51" ht="30" customHeight="1">
      <c r="A372" s="199" t="s">
        <v>569</v>
      </c>
      <c r="B372" s="235" t="s">
        <v>98</v>
      </c>
      <c r="C372" s="19" t="s">
        <v>11</v>
      </c>
      <c r="D372" s="106">
        <v>12</v>
      </c>
      <c r="E372" s="139">
        <v>120</v>
      </c>
      <c r="F372" s="107">
        <f t="shared" si="380"/>
        <v>1440</v>
      </c>
      <c r="G372" s="108">
        <f t="shared" si="381"/>
        <v>1684.8</v>
      </c>
      <c r="H372" s="325"/>
      <c r="I372" s="255">
        <f t="shared" si="338"/>
        <v>0</v>
      </c>
      <c r="J372" s="255">
        <f t="shared" si="339"/>
        <v>0</v>
      </c>
      <c r="K372" s="326">
        <f t="shared" si="340"/>
        <v>0</v>
      </c>
      <c r="L372" s="197">
        <f t="shared" si="341"/>
        <v>12</v>
      </c>
      <c r="M372" s="113">
        <f t="shared" si="342"/>
        <v>1</v>
      </c>
      <c r="N372" s="114">
        <f t="shared" si="359"/>
        <v>0</v>
      </c>
      <c r="O372" s="198">
        <f t="shared" si="343"/>
        <v>1440</v>
      </c>
      <c r="P372" s="82"/>
      <c r="Q372" s="75"/>
      <c r="R372" s="76">
        <f t="shared" si="360"/>
        <v>0</v>
      </c>
      <c r="S372" s="74"/>
      <c r="T372" s="75"/>
      <c r="U372" s="76">
        <f t="shared" si="361"/>
        <v>0</v>
      </c>
      <c r="V372" s="74"/>
      <c r="W372" s="83"/>
      <c r="X372" s="76">
        <f t="shared" si="362"/>
        <v>0</v>
      </c>
      <c r="Y372" s="74"/>
      <c r="Z372" s="75"/>
      <c r="AA372" s="76">
        <f t="shared" si="363"/>
        <v>0</v>
      </c>
      <c r="AB372" s="74"/>
      <c r="AC372" s="75"/>
      <c r="AD372" s="76">
        <f t="shared" si="364"/>
        <v>0</v>
      </c>
      <c r="AE372" s="74"/>
      <c r="AF372" s="75"/>
      <c r="AG372" s="61">
        <f t="shared" si="365"/>
        <v>0</v>
      </c>
      <c r="AH372" s="61"/>
      <c r="AI372" s="75"/>
      <c r="AJ372" s="76">
        <f t="shared" si="366"/>
        <v>0</v>
      </c>
      <c r="AK372" s="74"/>
      <c r="AL372" s="75"/>
      <c r="AM372" s="76">
        <f t="shared" si="367"/>
        <v>0</v>
      </c>
      <c r="AN372" s="74"/>
      <c r="AO372" s="75"/>
      <c r="AP372" s="76">
        <f t="shared" si="368"/>
        <v>0</v>
      </c>
      <c r="AQ372" s="74"/>
      <c r="AR372" s="75"/>
      <c r="AS372" s="76">
        <f t="shared" si="369"/>
        <v>0</v>
      </c>
      <c r="AT372" s="74"/>
      <c r="AU372" s="75"/>
      <c r="AV372" s="76">
        <f t="shared" si="370"/>
        <v>0</v>
      </c>
      <c r="AW372" s="74"/>
      <c r="AX372" s="75"/>
      <c r="AY372" s="61">
        <f t="shared" si="371"/>
        <v>0</v>
      </c>
    </row>
    <row r="373" spans="1:51" s="3" customFormat="1" ht="30" customHeight="1">
      <c r="A373" s="335" t="s">
        <v>570</v>
      </c>
      <c r="B373" s="336" t="s">
        <v>90</v>
      </c>
      <c r="C373" s="338"/>
      <c r="D373" s="342"/>
      <c r="E373" s="343"/>
      <c r="F373" s="344"/>
      <c r="G373" s="345"/>
      <c r="H373" s="322"/>
      <c r="I373" s="323">
        <f t="shared" si="338"/>
        <v>0</v>
      </c>
      <c r="J373" s="323">
        <f t="shared" si="339"/>
        <v>0</v>
      </c>
      <c r="K373" s="324">
        <f t="shared" si="340"/>
        <v>0</v>
      </c>
      <c r="L373" s="91">
        <f t="shared" si="341"/>
        <v>0</v>
      </c>
      <c r="M373" s="267" t="e">
        <f t="shared" si="342"/>
        <v>#DIV/0!</v>
      </c>
      <c r="N373" s="268">
        <f t="shared" si="359"/>
        <v>0</v>
      </c>
      <c r="O373" s="269">
        <f t="shared" si="343"/>
        <v>0</v>
      </c>
      <c r="P373" s="97"/>
      <c r="Q373" s="98"/>
      <c r="R373" s="99">
        <f t="shared" si="360"/>
        <v>0</v>
      </c>
      <c r="S373" s="100"/>
      <c r="T373" s="98"/>
      <c r="U373" s="99">
        <f t="shared" si="361"/>
        <v>0</v>
      </c>
      <c r="V373" s="100"/>
      <c r="W373" s="101"/>
      <c r="X373" s="99">
        <f t="shared" si="362"/>
        <v>0</v>
      </c>
      <c r="Y373" s="100"/>
      <c r="Z373" s="98"/>
      <c r="AA373" s="99">
        <f t="shared" si="363"/>
        <v>0</v>
      </c>
      <c r="AB373" s="100"/>
      <c r="AC373" s="98"/>
      <c r="AD373" s="99">
        <f t="shared" si="364"/>
        <v>0</v>
      </c>
      <c r="AE373" s="100"/>
      <c r="AF373" s="98"/>
      <c r="AG373" s="93">
        <f t="shared" si="365"/>
        <v>0</v>
      </c>
      <c r="AH373" s="93"/>
      <c r="AI373" s="98"/>
      <c r="AJ373" s="99">
        <f t="shared" si="366"/>
        <v>0</v>
      </c>
      <c r="AK373" s="100"/>
      <c r="AL373" s="98"/>
      <c r="AM373" s="99">
        <f t="shared" si="367"/>
        <v>0</v>
      </c>
      <c r="AN373" s="100"/>
      <c r="AO373" s="98"/>
      <c r="AP373" s="99">
        <f t="shared" si="368"/>
        <v>0</v>
      </c>
      <c r="AQ373" s="100"/>
      <c r="AR373" s="98"/>
      <c r="AS373" s="99">
        <f t="shared" si="369"/>
        <v>0</v>
      </c>
      <c r="AT373" s="100"/>
      <c r="AU373" s="98"/>
      <c r="AV373" s="99">
        <f t="shared" si="370"/>
        <v>0</v>
      </c>
      <c r="AW373" s="100"/>
      <c r="AX373" s="98"/>
      <c r="AY373" s="93">
        <f t="shared" si="371"/>
        <v>0</v>
      </c>
    </row>
    <row r="374" spans="1:51" ht="30" customHeight="1">
      <c r="A374" s="199" t="s">
        <v>571</v>
      </c>
      <c r="B374" s="235" t="s">
        <v>98</v>
      </c>
      <c r="C374" s="19" t="s">
        <v>11</v>
      </c>
      <c r="D374" s="106">
        <v>12</v>
      </c>
      <c r="E374" s="139">
        <v>120</v>
      </c>
      <c r="F374" s="107">
        <f t="shared" si="380"/>
        <v>1440</v>
      </c>
      <c r="G374" s="108">
        <f t="shared" si="381"/>
        <v>1684.8</v>
      </c>
      <c r="H374" s="325"/>
      <c r="I374" s="255">
        <f t="shared" si="338"/>
        <v>0</v>
      </c>
      <c r="J374" s="255">
        <f t="shared" si="339"/>
        <v>0</v>
      </c>
      <c r="K374" s="326">
        <f t="shared" si="340"/>
        <v>0</v>
      </c>
      <c r="L374" s="197">
        <f t="shared" si="341"/>
        <v>12</v>
      </c>
      <c r="M374" s="113">
        <f t="shared" si="342"/>
        <v>1</v>
      </c>
      <c r="N374" s="114">
        <f t="shared" si="359"/>
        <v>0</v>
      </c>
      <c r="O374" s="198">
        <f t="shared" si="343"/>
        <v>1440</v>
      </c>
      <c r="P374" s="82"/>
      <c r="Q374" s="75"/>
      <c r="R374" s="76">
        <f t="shared" si="360"/>
        <v>0</v>
      </c>
      <c r="S374" s="74"/>
      <c r="T374" s="75"/>
      <c r="U374" s="76">
        <f t="shared" si="361"/>
        <v>0</v>
      </c>
      <c r="V374" s="74"/>
      <c r="W374" s="83"/>
      <c r="X374" s="76">
        <f t="shared" si="362"/>
        <v>0</v>
      </c>
      <c r="Y374" s="74"/>
      <c r="Z374" s="75"/>
      <c r="AA374" s="76">
        <f t="shared" si="363"/>
        <v>0</v>
      </c>
      <c r="AB374" s="74"/>
      <c r="AC374" s="75"/>
      <c r="AD374" s="76">
        <f t="shared" si="364"/>
        <v>0</v>
      </c>
      <c r="AE374" s="74"/>
      <c r="AF374" s="75"/>
      <c r="AG374" s="61">
        <f t="shared" si="365"/>
        <v>0</v>
      </c>
      <c r="AH374" s="61"/>
      <c r="AI374" s="75"/>
      <c r="AJ374" s="76">
        <f t="shared" si="366"/>
        <v>0</v>
      </c>
      <c r="AK374" s="74"/>
      <c r="AL374" s="75"/>
      <c r="AM374" s="76">
        <f t="shared" si="367"/>
        <v>0</v>
      </c>
      <c r="AN374" s="74"/>
      <c r="AO374" s="75"/>
      <c r="AP374" s="76">
        <f t="shared" si="368"/>
        <v>0</v>
      </c>
      <c r="AQ374" s="74"/>
      <c r="AR374" s="75"/>
      <c r="AS374" s="76">
        <f t="shared" si="369"/>
        <v>0</v>
      </c>
      <c r="AT374" s="74"/>
      <c r="AU374" s="75"/>
      <c r="AV374" s="76">
        <f t="shared" si="370"/>
        <v>0</v>
      </c>
      <c r="AW374" s="74"/>
      <c r="AX374" s="75"/>
      <c r="AY374" s="61">
        <f t="shared" si="371"/>
        <v>0</v>
      </c>
    </row>
    <row r="375" spans="1:51" s="3" customFormat="1" ht="30" customHeight="1">
      <c r="A375" s="335" t="s">
        <v>572</v>
      </c>
      <c r="B375" s="336" t="s">
        <v>100</v>
      </c>
      <c r="C375" s="338"/>
      <c r="D375" s="342"/>
      <c r="E375" s="343"/>
      <c r="F375" s="344"/>
      <c r="G375" s="345"/>
      <c r="H375" s="322"/>
      <c r="I375" s="323">
        <f t="shared" si="338"/>
        <v>0</v>
      </c>
      <c r="J375" s="323">
        <f t="shared" si="339"/>
        <v>0</v>
      </c>
      <c r="K375" s="324">
        <f t="shared" si="340"/>
        <v>0</v>
      </c>
      <c r="L375" s="91">
        <f t="shared" si="341"/>
        <v>0</v>
      </c>
      <c r="M375" s="267" t="e">
        <f t="shared" si="342"/>
        <v>#DIV/0!</v>
      </c>
      <c r="N375" s="268">
        <f t="shared" si="359"/>
        <v>0</v>
      </c>
      <c r="O375" s="269">
        <f t="shared" si="343"/>
        <v>0</v>
      </c>
      <c r="P375" s="97"/>
      <c r="Q375" s="98"/>
      <c r="R375" s="99">
        <f t="shared" si="360"/>
        <v>0</v>
      </c>
      <c r="S375" s="100"/>
      <c r="T375" s="98"/>
      <c r="U375" s="99">
        <f t="shared" si="361"/>
        <v>0</v>
      </c>
      <c r="V375" s="100"/>
      <c r="W375" s="101"/>
      <c r="X375" s="99">
        <f t="shared" si="362"/>
        <v>0</v>
      </c>
      <c r="Y375" s="100"/>
      <c r="Z375" s="98"/>
      <c r="AA375" s="99">
        <f t="shared" si="363"/>
        <v>0</v>
      </c>
      <c r="AB375" s="100"/>
      <c r="AC375" s="98"/>
      <c r="AD375" s="99">
        <f t="shared" si="364"/>
        <v>0</v>
      </c>
      <c r="AE375" s="100"/>
      <c r="AF375" s="98"/>
      <c r="AG375" s="93">
        <f t="shared" si="365"/>
        <v>0</v>
      </c>
      <c r="AH375" s="93"/>
      <c r="AI375" s="98"/>
      <c r="AJ375" s="99">
        <f t="shared" si="366"/>
        <v>0</v>
      </c>
      <c r="AK375" s="100"/>
      <c r="AL375" s="98"/>
      <c r="AM375" s="99">
        <f t="shared" si="367"/>
        <v>0</v>
      </c>
      <c r="AN375" s="100"/>
      <c r="AO375" s="98"/>
      <c r="AP375" s="99">
        <f t="shared" si="368"/>
        <v>0</v>
      </c>
      <c r="AQ375" s="100"/>
      <c r="AR375" s="98"/>
      <c r="AS375" s="99">
        <f t="shared" si="369"/>
        <v>0</v>
      </c>
      <c r="AT375" s="100"/>
      <c r="AU375" s="98"/>
      <c r="AV375" s="99">
        <f t="shared" si="370"/>
        <v>0</v>
      </c>
      <c r="AW375" s="100"/>
      <c r="AX375" s="98"/>
      <c r="AY375" s="93">
        <f t="shared" si="371"/>
        <v>0</v>
      </c>
    </row>
    <row r="376" spans="1:51" ht="30" customHeight="1">
      <c r="A376" s="199" t="s">
        <v>573</v>
      </c>
      <c r="B376" s="235" t="s">
        <v>98</v>
      </c>
      <c r="C376" s="19" t="s">
        <v>11</v>
      </c>
      <c r="D376" s="106">
        <v>12</v>
      </c>
      <c r="E376" s="139">
        <v>120</v>
      </c>
      <c r="F376" s="107">
        <f t="shared" si="380"/>
        <v>1440</v>
      </c>
      <c r="G376" s="108">
        <f t="shared" si="381"/>
        <v>1684.8</v>
      </c>
      <c r="H376" s="325"/>
      <c r="I376" s="255">
        <f t="shared" si="338"/>
        <v>0</v>
      </c>
      <c r="J376" s="255">
        <f t="shared" si="339"/>
        <v>0</v>
      </c>
      <c r="K376" s="326">
        <f t="shared" si="340"/>
        <v>0</v>
      </c>
      <c r="L376" s="197">
        <f t="shared" si="341"/>
        <v>12</v>
      </c>
      <c r="M376" s="113">
        <f t="shared" si="342"/>
        <v>1</v>
      </c>
      <c r="N376" s="114">
        <f t="shared" si="359"/>
        <v>0</v>
      </c>
      <c r="O376" s="198">
        <f t="shared" si="343"/>
        <v>1440</v>
      </c>
      <c r="P376" s="82"/>
      <c r="Q376" s="75"/>
      <c r="R376" s="76">
        <f t="shared" si="360"/>
        <v>0</v>
      </c>
      <c r="S376" s="74"/>
      <c r="T376" s="75"/>
      <c r="U376" s="76">
        <f t="shared" si="361"/>
        <v>0</v>
      </c>
      <c r="V376" s="74"/>
      <c r="W376" s="83"/>
      <c r="X376" s="76">
        <f t="shared" si="362"/>
        <v>0</v>
      </c>
      <c r="Y376" s="74"/>
      <c r="Z376" s="75"/>
      <c r="AA376" s="76">
        <f t="shared" si="363"/>
        <v>0</v>
      </c>
      <c r="AB376" s="74"/>
      <c r="AC376" s="75"/>
      <c r="AD376" s="76">
        <f t="shared" si="364"/>
        <v>0</v>
      </c>
      <c r="AE376" s="74"/>
      <c r="AF376" s="75"/>
      <c r="AG376" s="61">
        <f t="shared" si="365"/>
        <v>0</v>
      </c>
      <c r="AH376" s="61"/>
      <c r="AI376" s="75"/>
      <c r="AJ376" s="76">
        <f t="shared" si="366"/>
        <v>0</v>
      </c>
      <c r="AK376" s="74"/>
      <c r="AL376" s="75"/>
      <c r="AM376" s="76">
        <f t="shared" si="367"/>
        <v>0</v>
      </c>
      <c r="AN376" s="74"/>
      <c r="AO376" s="75"/>
      <c r="AP376" s="76">
        <f t="shared" si="368"/>
        <v>0</v>
      </c>
      <c r="AQ376" s="74"/>
      <c r="AR376" s="75"/>
      <c r="AS376" s="76">
        <f t="shared" si="369"/>
        <v>0</v>
      </c>
      <c r="AT376" s="74"/>
      <c r="AU376" s="75"/>
      <c r="AV376" s="76">
        <f t="shared" si="370"/>
        <v>0</v>
      </c>
      <c r="AW376" s="74"/>
      <c r="AX376" s="75"/>
      <c r="AY376" s="61">
        <f t="shared" si="371"/>
        <v>0</v>
      </c>
    </row>
    <row r="377" spans="1:51" s="3" customFormat="1" ht="30" customHeight="1">
      <c r="A377" s="335" t="s">
        <v>574</v>
      </c>
      <c r="B377" s="336" t="s">
        <v>73</v>
      </c>
      <c r="C377" s="338"/>
      <c r="D377" s="342"/>
      <c r="E377" s="343"/>
      <c r="F377" s="344"/>
      <c r="G377" s="345"/>
      <c r="H377" s="322"/>
      <c r="I377" s="323">
        <f t="shared" si="338"/>
        <v>0</v>
      </c>
      <c r="J377" s="323">
        <f t="shared" si="339"/>
        <v>0</v>
      </c>
      <c r="K377" s="324">
        <f t="shared" si="340"/>
        <v>0</v>
      </c>
      <c r="L377" s="91">
        <f t="shared" si="341"/>
        <v>0</v>
      </c>
      <c r="M377" s="267" t="e">
        <f t="shared" si="342"/>
        <v>#DIV/0!</v>
      </c>
      <c r="N377" s="268">
        <f t="shared" si="359"/>
        <v>0</v>
      </c>
      <c r="O377" s="269">
        <f t="shared" si="343"/>
        <v>0</v>
      </c>
      <c r="P377" s="97"/>
      <c r="Q377" s="98"/>
      <c r="R377" s="99">
        <f t="shared" si="360"/>
        <v>0</v>
      </c>
      <c r="S377" s="100"/>
      <c r="T377" s="98"/>
      <c r="U377" s="99">
        <f t="shared" si="361"/>
        <v>0</v>
      </c>
      <c r="V377" s="100"/>
      <c r="W377" s="101"/>
      <c r="X377" s="99">
        <f t="shared" si="362"/>
        <v>0</v>
      </c>
      <c r="Y377" s="100"/>
      <c r="Z377" s="98"/>
      <c r="AA377" s="99">
        <f t="shared" si="363"/>
        <v>0</v>
      </c>
      <c r="AB377" s="100"/>
      <c r="AC377" s="98"/>
      <c r="AD377" s="99">
        <f t="shared" si="364"/>
        <v>0</v>
      </c>
      <c r="AE377" s="100"/>
      <c r="AF377" s="98"/>
      <c r="AG377" s="93">
        <f t="shared" si="365"/>
        <v>0</v>
      </c>
      <c r="AH377" s="93"/>
      <c r="AI377" s="98"/>
      <c r="AJ377" s="99">
        <f t="shared" si="366"/>
        <v>0</v>
      </c>
      <c r="AK377" s="100"/>
      <c r="AL377" s="98"/>
      <c r="AM377" s="99">
        <f t="shared" si="367"/>
        <v>0</v>
      </c>
      <c r="AN377" s="100"/>
      <c r="AO377" s="98"/>
      <c r="AP377" s="99">
        <f t="shared" si="368"/>
        <v>0</v>
      </c>
      <c r="AQ377" s="100"/>
      <c r="AR377" s="98"/>
      <c r="AS377" s="99">
        <f t="shared" si="369"/>
        <v>0</v>
      </c>
      <c r="AT377" s="100"/>
      <c r="AU377" s="98"/>
      <c r="AV377" s="99">
        <f t="shared" si="370"/>
        <v>0</v>
      </c>
      <c r="AW377" s="100"/>
      <c r="AX377" s="98"/>
      <c r="AY377" s="93">
        <f t="shared" si="371"/>
        <v>0</v>
      </c>
    </row>
    <row r="378" spans="1:51" ht="30" customHeight="1">
      <c r="A378" s="199" t="s">
        <v>575</v>
      </c>
      <c r="B378" s="235" t="s">
        <v>98</v>
      </c>
      <c r="C378" s="19" t="s">
        <v>11</v>
      </c>
      <c r="D378" s="106">
        <v>12</v>
      </c>
      <c r="E378" s="139">
        <v>120</v>
      </c>
      <c r="F378" s="107">
        <f t="shared" si="380"/>
        <v>1440</v>
      </c>
      <c r="G378" s="108">
        <f t="shared" si="381"/>
        <v>1684.8</v>
      </c>
      <c r="H378" s="325"/>
      <c r="I378" s="255">
        <f t="shared" si="338"/>
        <v>0</v>
      </c>
      <c r="J378" s="255">
        <f t="shared" si="339"/>
        <v>0</v>
      </c>
      <c r="K378" s="326">
        <f t="shared" si="340"/>
        <v>0</v>
      </c>
      <c r="L378" s="197">
        <f t="shared" si="341"/>
        <v>12</v>
      </c>
      <c r="M378" s="113">
        <f t="shared" si="342"/>
        <v>1</v>
      </c>
      <c r="N378" s="114">
        <f t="shared" si="359"/>
        <v>0</v>
      </c>
      <c r="O378" s="198">
        <f t="shared" si="343"/>
        <v>1440</v>
      </c>
      <c r="P378" s="82"/>
      <c r="Q378" s="75"/>
      <c r="R378" s="76">
        <f t="shared" si="360"/>
        <v>0</v>
      </c>
      <c r="S378" s="74"/>
      <c r="T378" s="75"/>
      <c r="U378" s="76">
        <f t="shared" si="361"/>
        <v>0</v>
      </c>
      <c r="V378" s="74"/>
      <c r="W378" s="83"/>
      <c r="X378" s="76">
        <f t="shared" si="362"/>
        <v>0</v>
      </c>
      <c r="Y378" s="74"/>
      <c r="Z378" s="75"/>
      <c r="AA378" s="76">
        <f t="shared" si="363"/>
        <v>0</v>
      </c>
      <c r="AB378" s="74"/>
      <c r="AC378" s="75"/>
      <c r="AD378" s="76">
        <f t="shared" si="364"/>
        <v>0</v>
      </c>
      <c r="AE378" s="74"/>
      <c r="AF378" s="75"/>
      <c r="AG378" s="61">
        <f t="shared" si="365"/>
        <v>0</v>
      </c>
      <c r="AH378" s="61"/>
      <c r="AI378" s="75"/>
      <c r="AJ378" s="76">
        <f t="shared" si="366"/>
        <v>0</v>
      </c>
      <c r="AK378" s="74"/>
      <c r="AL378" s="75"/>
      <c r="AM378" s="76">
        <f t="shared" si="367"/>
        <v>0</v>
      </c>
      <c r="AN378" s="74"/>
      <c r="AO378" s="75"/>
      <c r="AP378" s="76">
        <f t="shared" si="368"/>
        <v>0</v>
      </c>
      <c r="AQ378" s="74"/>
      <c r="AR378" s="75"/>
      <c r="AS378" s="76">
        <f t="shared" si="369"/>
        <v>0</v>
      </c>
      <c r="AT378" s="74"/>
      <c r="AU378" s="75"/>
      <c r="AV378" s="76">
        <f t="shared" si="370"/>
        <v>0</v>
      </c>
      <c r="AW378" s="74"/>
      <c r="AX378" s="75"/>
      <c r="AY378" s="61">
        <f t="shared" si="371"/>
        <v>0</v>
      </c>
    </row>
    <row r="379" spans="1:51" s="3" customFormat="1" ht="30" customHeight="1">
      <c r="A379" s="335" t="s">
        <v>576</v>
      </c>
      <c r="B379" s="336" t="s">
        <v>74</v>
      </c>
      <c r="C379" s="338"/>
      <c r="D379" s="342"/>
      <c r="E379" s="343"/>
      <c r="F379" s="344"/>
      <c r="G379" s="345"/>
      <c r="H379" s="322"/>
      <c r="I379" s="323">
        <f t="shared" ref="I379:I393" si="382">+P379+S379+V379+Y379+AB379+AE379</f>
        <v>0</v>
      </c>
      <c r="J379" s="323">
        <f t="shared" ref="J379:J393" si="383">+AH379+AK379+AN379+AQ379+AT379+AW379</f>
        <v>0</v>
      </c>
      <c r="K379" s="324">
        <f t="shared" ref="K379:K393" si="384">+I379+J379</f>
        <v>0</v>
      </c>
      <c r="L379" s="91">
        <f t="shared" ref="L379:L393" si="385">D379-K379</f>
        <v>0</v>
      </c>
      <c r="M379" s="267" t="e">
        <f t="shared" ref="M379:M393" si="386">+L379/D379</f>
        <v>#DIV/0!</v>
      </c>
      <c r="N379" s="268">
        <f t="shared" si="359"/>
        <v>0</v>
      </c>
      <c r="O379" s="269">
        <f t="shared" ref="O379:O393" si="387">+F379-(R379+U379+X379+AA379+AD379+AG379+AJ379+AM379+AP379+AS379+AV379+AY379)</f>
        <v>0</v>
      </c>
      <c r="P379" s="97"/>
      <c r="Q379" s="98"/>
      <c r="R379" s="99">
        <f t="shared" si="360"/>
        <v>0</v>
      </c>
      <c r="S379" s="100"/>
      <c r="T379" s="98"/>
      <c r="U379" s="99">
        <f t="shared" si="361"/>
        <v>0</v>
      </c>
      <c r="V379" s="100"/>
      <c r="W379" s="101"/>
      <c r="X379" s="99">
        <f t="shared" si="362"/>
        <v>0</v>
      </c>
      <c r="Y379" s="100"/>
      <c r="Z379" s="98"/>
      <c r="AA379" s="99">
        <f t="shared" si="363"/>
        <v>0</v>
      </c>
      <c r="AB379" s="100"/>
      <c r="AC379" s="98"/>
      <c r="AD379" s="99">
        <f t="shared" si="364"/>
        <v>0</v>
      </c>
      <c r="AE379" s="100"/>
      <c r="AF379" s="98"/>
      <c r="AG379" s="93">
        <f t="shared" si="365"/>
        <v>0</v>
      </c>
      <c r="AH379" s="93"/>
      <c r="AI379" s="98"/>
      <c r="AJ379" s="99">
        <f t="shared" si="366"/>
        <v>0</v>
      </c>
      <c r="AK379" s="100"/>
      <c r="AL379" s="98"/>
      <c r="AM379" s="99">
        <f t="shared" si="367"/>
        <v>0</v>
      </c>
      <c r="AN379" s="100"/>
      <c r="AO379" s="98"/>
      <c r="AP379" s="99">
        <f t="shared" si="368"/>
        <v>0</v>
      </c>
      <c r="AQ379" s="100"/>
      <c r="AR379" s="98"/>
      <c r="AS379" s="99">
        <f t="shared" si="369"/>
        <v>0</v>
      </c>
      <c r="AT379" s="100"/>
      <c r="AU379" s="98"/>
      <c r="AV379" s="99">
        <f t="shared" si="370"/>
        <v>0</v>
      </c>
      <c r="AW379" s="100"/>
      <c r="AX379" s="98"/>
      <c r="AY379" s="93">
        <f t="shared" si="371"/>
        <v>0</v>
      </c>
    </row>
    <row r="380" spans="1:51" ht="30" customHeight="1">
      <c r="A380" s="199" t="s">
        <v>577</v>
      </c>
      <c r="B380" s="235" t="s">
        <v>98</v>
      </c>
      <c r="C380" s="19" t="s">
        <v>11</v>
      </c>
      <c r="D380" s="106">
        <v>12</v>
      </c>
      <c r="E380" s="139">
        <v>120</v>
      </c>
      <c r="F380" s="107">
        <f t="shared" si="380"/>
        <v>1440</v>
      </c>
      <c r="G380" s="108">
        <f t="shared" si="381"/>
        <v>1684.8</v>
      </c>
      <c r="H380" s="325"/>
      <c r="I380" s="255">
        <f t="shared" si="382"/>
        <v>0</v>
      </c>
      <c r="J380" s="255">
        <f t="shared" si="383"/>
        <v>0</v>
      </c>
      <c r="K380" s="326">
        <f t="shared" si="384"/>
        <v>0</v>
      </c>
      <c r="L380" s="197">
        <f t="shared" si="385"/>
        <v>12</v>
      </c>
      <c r="M380" s="113">
        <f t="shared" si="386"/>
        <v>1</v>
      </c>
      <c r="N380" s="114">
        <f t="shared" si="359"/>
        <v>0</v>
      </c>
      <c r="O380" s="198">
        <f t="shared" si="387"/>
        <v>1440</v>
      </c>
      <c r="P380" s="82"/>
      <c r="Q380" s="75"/>
      <c r="R380" s="76">
        <f t="shared" si="360"/>
        <v>0</v>
      </c>
      <c r="S380" s="74"/>
      <c r="T380" s="75"/>
      <c r="U380" s="76">
        <f t="shared" si="361"/>
        <v>0</v>
      </c>
      <c r="V380" s="74"/>
      <c r="W380" s="83"/>
      <c r="X380" s="76">
        <f t="shared" si="362"/>
        <v>0</v>
      </c>
      <c r="Y380" s="74"/>
      <c r="Z380" s="75"/>
      <c r="AA380" s="76">
        <f t="shared" si="363"/>
        <v>0</v>
      </c>
      <c r="AB380" s="74"/>
      <c r="AC380" s="75"/>
      <c r="AD380" s="76">
        <f t="shared" si="364"/>
        <v>0</v>
      </c>
      <c r="AE380" s="74"/>
      <c r="AF380" s="75"/>
      <c r="AG380" s="61">
        <f t="shared" si="365"/>
        <v>0</v>
      </c>
      <c r="AH380" s="61"/>
      <c r="AI380" s="75"/>
      <c r="AJ380" s="76">
        <f t="shared" si="366"/>
        <v>0</v>
      </c>
      <c r="AK380" s="74"/>
      <c r="AL380" s="75"/>
      <c r="AM380" s="76">
        <f t="shared" si="367"/>
        <v>0</v>
      </c>
      <c r="AN380" s="74"/>
      <c r="AO380" s="75"/>
      <c r="AP380" s="76">
        <f t="shared" si="368"/>
        <v>0</v>
      </c>
      <c r="AQ380" s="74"/>
      <c r="AR380" s="75"/>
      <c r="AS380" s="76">
        <f t="shared" si="369"/>
        <v>0</v>
      </c>
      <c r="AT380" s="74"/>
      <c r="AU380" s="75"/>
      <c r="AV380" s="76">
        <f t="shared" si="370"/>
        <v>0</v>
      </c>
      <c r="AW380" s="74"/>
      <c r="AX380" s="75"/>
      <c r="AY380" s="61">
        <f t="shared" si="371"/>
        <v>0</v>
      </c>
    </row>
    <row r="381" spans="1:51" s="3" customFormat="1" ht="30" customHeight="1">
      <c r="A381" s="335" t="s">
        <v>578</v>
      </c>
      <c r="B381" s="336" t="s">
        <v>75</v>
      </c>
      <c r="C381" s="338"/>
      <c r="D381" s="342"/>
      <c r="E381" s="343"/>
      <c r="F381" s="344"/>
      <c r="G381" s="345"/>
      <c r="H381" s="322"/>
      <c r="I381" s="323">
        <f t="shared" si="382"/>
        <v>0</v>
      </c>
      <c r="J381" s="323">
        <f t="shared" si="383"/>
        <v>0</v>
      </c>
      <c r="K381" s="324">
        <f t="shared" si="384"/>
        <v>0</v>
      </c>
      <c r="L381" s="91">
        <f t="shared" si="385"/>
        <v>0</v>
      </c>
      <c r="M381" s="267" t="e">
        <f t="shared" si="386"/>
        <v>#DIV/0!</v>
      </c>
      <c r="N381" s="268">
        <f t="shared" si="359"/>
        <v>0</v>
      </c>
      <c r="O381" s="269">
        <f t="shared" si="387"/>
        <v>0</v>
      </c>
      <c r="P381" s="97"/>
      <c r="Q381" s="98"/>
      <c r="R381" s="99">
        <f t="shared" si="360"/>
        <v>0</v>
      </c>
      <c r="S381" s="100"/>
      <c r="T381" s="98"/>
      <c r="U381" s="99">
        <f t="shared" si="361"/>
        <v>0</v>
      </c>
      <c r="V381" s="100"/>
      <c r="W381" s="101"/>
      <c r="X381" s="99">
        <f t="shared" si="362"/>
        <v>0</v>
      </c>
      <c r="Y381" s="100"/>
      <c r="Z381" s="98"/>
      <c r="AA381" s="99">
        <f t="shared" si="363"/>
        <v>0</v>
      </c>
      <c r="AB381" s="100"/>
      <c r="AC381" s="98"/>
      <c r="AD381" s="99">
        <f t="shared" si="364"/>
        <v>0</v>
      </c>
      <c r="AE381" s="100"/>
      <c r="AF381" s="98"/>
      <c r="AG381" s="93">
        <f t="shared" si="365"/>
        <v>0</v>
      </c>
      <c r="AH381" s="93"/>
      <c r="AI381" s="98"/>
      <c r="AJ381" s="99">
        <f t="shared" si="366"/>
        <v>0</v>
      </c>
      <c r="AK381" s="100"/>
      <c r="AL381" s="98"/>
      <c r="AM381" s="99">
        <f t="shared" si="367"/>
        <v>0</v>
      </c>
      <c r="AN381" s="100"/>
      <c r="AO381" s="98"/>
      <c r="AP381" s="99">
        <f t="shared" si="368"/>
        <v>0</v>
      </c>
      <c r="AQ381" s="100"/>
      <c r="AR381" s="98"/>
      <c r="AS381" s="99">
        <f t="shared" si="369"/>
        <v>0</v>
      </c>
      <c r="AT381" s="100"/>
      <c r="AU381" s="98"/>
      <c r="AV381" s="99">
        <f t="shared" si="370"/>
        <v>0</v>
      </c>
      <c r="AW381" s="100"/>
      <c r="AX381" s="98"/>
      <c r="AY381" s="93">
        <f t="shared" si="371"/>
        <v>0</v>
      </c>
    </row>
    <row r="382" spans="1:51" ht="30" customHeight="1">
      <c r="A382" s="199" t="s">
        <v>579</v>
      </c>
      <c r="B382" s="235" t="s">
        <v>98</v>
      </c>
      <c r="C382" s="19" t="s">
        <v>11</v>
      </c>
      <c r="D382" s="106">
        <v>12</v>
      </c>
      <c r="E382" s="139">
        <v>120</v>
      </c>
      <c r="F382" s="107">
        <f t="shared" si="380"/>
        <v>1440</v>
      </c>
      <c r="G382" s="108">
        <f t="shared" si="381"/>
        <v>1684.8</v>
      </c>
      <c r="H382" s="325"/>
      <c r="I382" s="255">
        <f t="shared" si="382"/>
        <v>0</v>
      </c>
      <c r="J382" s="255">
        <f t="shared" si="383"/>
        <v>0</v>
      </c>
      <c r="K382" s="326">
        <f t="shared" si="384"/>
        <v>0</v>
      </c>
      <c r="L382" s="197">
        <f t="shared" si="385"/>
        <v>12</v>
      </c>
      <c r="M382" s="113">
        <f t="shared" si="386"/>
        <v>1</v>
      </c>
      <c r="N382" s="114">
        <f t="shared" si="359"/>
        <v>0</v>
      </c>
      <c r="O382" s="198">
        <f t="shared" si="387"/>
        <v>1440</v>
      </c>
      <c r="P382" s="82"/>
      <c r="Q382" s="75"/>
      <c r="R382" s="76">
        <f t="shared" si="360"/>
        <v>0</v>
      </c>
      <c r="S382" s="74"/>
      <c r="T382" s="75"/>
      <c r="U382" s="76">
        <f t="shared" si="361"/>
        <v>0</v>
      </c>
      <c r="V382" s="74"/>
      <c r="W382" s="83"/>
      <c r="X382" s="76">
        <f t="shared" si="362"/>
        <v>0</v>
      </c>
      <c r="Y382" s="74"/>
      <c r="Z382" s="75"/>
      <c r="AA382" s="76">
        <f t="shared" si="363"/>
        <v>0</v>
      </c>
      <c r="AB382" s="74"/>
      <c r="AC382" s="75"/>
      <c r="AD382" s="76">
        <f t="shared" si="364"/>
        <v>0</v>
      </c>
      <c r="AE382" s="74"/>
      <c r="AF382" s="75"/>
      <c r="AG382" s="61">
        <f t="shared" si="365"/>
        <v>0</v>
      </c>
      <c r="AH382" s="61"/>
      <c r="AI382" s="75"/>
      <c r="AJ382" s="76">
        <f t="shared" si="366"/>
        <v>0</v>
      </c>
      <c r="AK382" s="74"/>
      <c r="AL382" s="75"/>
      <c r="AM382" s="76">
        <f t="shared" si="367"/>
        <v>0</v>
      </c>
      <c r="AN382" s="74"/>
      <c r="AO382" s="75"/>
      <c r="AP382" s="76">
        <f t="shared" si="368"/>
        <v>0</v>
      </c>
      <c r="AQ382" s="74"/>
      <c r="AR382" s="75"/>
      <c r="AS382" s="76">
        <f t="shared" si="369"/>
        <v>0</v>
      </c>
      <c r="AT382" s="74"/>
      <c r="AU382" s="75"/>
      <c r="AV382" s="76">
        <f t="shared" si="370"/>
        <v>0</v>
      </c>
      <c r="AW382" s="74"/>
      <c r="AX382" s="75"/>
      <c r="AY382" s="61">
        <f t="shared" si="371"/>
        <v>0</v>
      </c>
    </row>
    <row r="383" spans="1:51" s="3" customFormat="1" ht="30" customHeight="1">
      <c r="A383" s="335" t="s">
        <v>580</v>
      </c>
      <c r="B383" s="336" t="s">
        <v>76</v>
      </c>
      <c r="C383" s="338"/>
      <c r="D383" s="342"/>
      <c r="E383" s="343"/>
      <c r="F383" s="344"/>
      <c r="G383" s="345"/>
      <c r="H383" s="322"/>
      <c r="I383" s="323">
        <f t="shared" si="382"/>
        <v>0</v>
      </c>
      <c r="J383" s="323">
        <f t="shared" si="383"/>
        <v>0</v>
      </c>
      <c r="K383" s="324">
        <f t="shared" si="384"/>
        <v>0</v>
      </c>
      <c r="L383" s="91">
        <f t="shared" si="385"/>
        <v>0</v>
      </c>
      <c r="M383" s="267" t="e">
        <f t="shared" si="386"/>
        <v>#DIV/0!</v>
      </c>
      <c r="N383" s="268">
        <f t="shared" si="359"/>
        <v>0</v>
      </c>
      <c r="O383" s="269">
        <f t="shared" si="387"/>
        <v>0</v>
      </c>
      <c r="P383" s="97"/>
      <c r="Q383" s="98"/>
      <c r="R383" s="99">
        <f t="shared" si="360"/>
        <v>0</v>
      </c>
      <c r="S383" s="100"/>
      <c r="T383" s="98"/>
      <c r="U383" s="99">
        <f t="shared" si="361"/>
        <v>0</v>
      </c>
      <c r="V383" s="100"/>
      <c r="W383" s="101"/>
      <c r="X383" s="99">
        <f t="shared" si="362"/>
        <v>0</v>
      </c>
      <c r="Y383" s="100"/>
      <c r="Z383" s="98"/>
      <c r="AA383" s="99">
        <f t="shared" si="363"/>
        <v>0</v>
      </c>
      <c r="AB383" s="100"/>
      <c r="AC383" s="98"/>
      <c r="AD383" s="99">
        <f t="shared" si="364"/>
        <v>0</v>
      </c>
      <c r="AE383" s="100"/>
      <c r="AF383" s="98"/>
      <c r="AG383" s="93">
        <f t="shared" si="365"/>
        <v>0</v>
      </c>
      <c r="AH383" s="93"/>
      <c r="AI383" s="98"/>
      <c r="AJ383" s="99">
        <f t="shared" si="366"/>
        <v>0</v>
      </c>
      <c r="AK383" s="100"/>
      <c r="AL383" s="98"/>
      <c r="AM383" s="99">
        <f t="shared" si="367"/>
        <v>0</v>
      </c>
      <c r="AN383" s="100"/>
      <c r="AO383" s="98"/>
      <c r="AP383" s="99">
        <f t="shared" si="368"/>
        <v>0</v>
      </c>
      <c r="AQ383" s="100"/>
      <c r="AR383" s="98"/>
      <c r="AS383" s="99">
        <f t="shared" si="369"/>
        <v>0</v>
      </c>
      <c r="AT383" s="100"/>
      <c r="AU383" s="98"/>
      <c r="AV383" s="99">
        <f t="shared" si="370"/>
        <v>0</v>
      </c>
      <c r="AW383" s="100"/>
      <c r="AX383" s="98"/>
      <c r="AY383" s="93">
        <f t="shared" si="371"/>
        <v>0</v>
      </c>
    </row>
    <row r="384" spans="1:51" ht="30" customHeight="1">
      <c r="A384" s="199" t="s">
        <v>581</v>
      </c>
      <c r="B384" s="235" t="s">
        <v>98</v>
      </c>
      <c r="C384" s="19" t="s">
        <v>11</v>
      </c>
      <c r="D384" s="106">
        <v>12</v>
      </c>
      <c r="E384" s="139">
        <v>120</v>
      </c>
      <c r="F384" s="107">
        <f t="shared" si="380"/>
        <v>1440</v>
      </c>
      <c r="G384" s="108">
        <f t="shared" si="381"/>
        <v>1684.8</v>
      </c>
      <c r="H384" s="325"/>
      <c r="I384" s="255">
        <f t="shared" si="382"/>
        <v>0</v>
      </c>
      <c r="J384" s="255">
        <f t="shared" si="383"/>
        <v>0</v>
      </c>
      <c r="K384" s="326">
        <f t="shared" si="384"/>
        <v>0</v>
      </c>
      <c r="L384" s="197">
        <f t="shared" si="385"/>
        <v>12</v>
      </c>
      <c r="M384" s="113">
        <f t="shared" si="386"/>
        <v>1</v>
      </c>
      <c r="N384" s="114">
        <f t="shared" si="359"/>
        <v>0</v>
      </c>
      <c r="O384" s="198">
        <f t="shared" si="387"/>
        <v>1440</v>
      </c>
      <c r="P384" s="82"/>
      <c r="Q384" s="75"/>
      <c r="R384" s="76">
        <f t="shared" si="360"/>
        <v>0</v>
      </c>
      <c r="S384" s="74"/>
      <c r="T384" s="75"/>
      <c r="U384" s="76">
        <f t="shared" si="361"/>
        <v>0</v>
      </c>
      <c r="V384" s="74"/>
      <c r="W384" s="83"/>
      <c r="X384" s="76">
        <f t="shared" si="362"/>
        <v>0</v>
      </c>
      <c r="Y384" s="74"/>
      <c r="Z384" s="75"/>
      <c r="AA384" s="76">
        <f t="shared" si="363"/>
        <v>0</v>
      </c>
      <c r="AB384" s="74"/>
      <c r="AC384" s="75"/>
      <c r="AD384" s="76">
        <f t="shared" si="364"/>
        <v>0</v>
      </c>
      <c r="AE384" s="74"/>
      <c r="AF384" s="75"/>
      <c r="AG384" s="61">
        <f t="shared" si="365"/>
        <v>0</v>
      </c>
      <c r="AH384" s="61"/>
      <c r="AI384" s="75"/>
      <c r="AJ384" s="76">
        <f t="shared" si="366"/>
        <v>0</v>
      </c>
      <c r="AK384" s="74"/>
      <c r="AL384" s="75"/>
      <c r="AM384" s="76">
        <f t="shared" si="367"/>
        <v>0</v>
      </c>
      <c r="AN384" s="74"/>
      <c r="AO384" s="75"/>
      <c r="AP384" s="76">
        <f t="shared" si="368"/>
        <v>0</v>
      </c>
      <c r="AQ384" s="74"/>
      <c r="AR384" s="75"/>
      <c r="AS384" s="76">
        <f t="shared" si="369"/>
        <v>0</v>
      </c>
      <c r="AT384" s="74"/>
      <c r="AU384" s="75"/>
      <c r="AV384" s="76">
        <f t="shared" si="370"/>
        <v>0</v>
      </c>
      <c r="AW384" s="74"/>
      <c r="AX384" s="75"/>
      <c r="AY384" s="61">
        <f t="shared" si="371"/>
        <v>0</v>
      </c>
    </row>
    <row r="385" spans="1:52" s="3" customFormat="1" ht="30" customHeight="1">
      <c r="A385" s="346">
        <v>4</v>
      </c>
      <c r="B385" s="347" t="s">
        <v>101</v>
      </c>
      <c r="C385" s="348" t="s">
        <v>11</v>
      </c>
      <c r="D385" s="349">
        <v>27</v>
      </c>
      <c r="E385" s="349">
        <v>100</v>
      </c>
      <c r="F385" s="350">
        <f>D385*E385</f>
        <v>2700</v>
      </c>
      <c r="G385" s="351">
        <f>F385*1.17</f>
        <v>3159</v>
      </c>
      <c r="H385" s="352"/>
      <c r="I385" s="353">
        <f t="shared" si="382"/>
        <v>9</v>
      </c>
      <c r="J385" s="353">
        <f t="shared" si="383"/>
        <v>9</v>
      </c>
      <c r="K385" s="92">
        <f t="shared" si="384"/>
        <v>18</v>
      </c>
      <c r="L385" s="91">
        <f t="shared" si="385"/>
        <v>9</v>
      </c>
      <c r="M385" s="267">
        <f t="shared" si="386"/>
        <v>0.33333333333333331</v>
      </c>
      <c r="N385" s="268">
        <f t="shared" si="359"/>
        <v>2400</v>
      </c>
      <c r="O385" s="269">
        <f t="shared" si="387"/>
        <v>300</v>
      </c>
      <c r="P385" s="97"/>
      <c r="Q385" s="98"/>
      <c r="R385" s="99">
        <f t="shared" si="360"/>
        <v>0</v>
      </c>
      <c r="S385" s="100"/>
      <c r="T385" s="98"/>
      <c r="U385" s="99">
        <f t="shared" si="361"/>
        <v>0</v>
      </c>
      <c r="V385" s="100"/>
      <c r="W385" s="101"/>
      <c r="X385" s="99">
        <f t="shared" si="362"/>
        <v>0</v>
      </c>
      <c r="Y385" s="276">
        <v>3</v>
      </c>
      <c r="Z385" s="271">
        <v>100</v>
      </c>
      <c r="AA385" s="272">
        <f t="shared" si="363"/>
        <v>300</v>
      </c>
      <c r="AB385" s="276">
        <v>3</v>
      </c>
      <c r="AC385" s="271">
        <v>100</v>
      </c>
      <c r="AD385" s="272">
        <f t="shared" si="364"/>
        <v>300</v>
      </c>
      <c r="AE385" s="273">
        <v>3</v>
      </c>
      <c r="AF385" s="274">
        <v>100</v>
      </c>
      <c r="AG385" s="291">
        <f t="shared" si="365"/>
        <v>300</v>
      </c>
      <c r="AH385" s="291">
        <v>3</v>
      </c>
      <c r="AI385" s="274">
        <v>100</v>
      </c>
      <c r="AJ385" s="275">
        <f t="shared" si="366"/>
        <v>300</v>
      </c>
      <c r="AK385" s="273">
        <v>3</v>
      </c>
      <c r="AL385" s="274">
        <v>100</v>
      </c>
      <c r="AM385" s="275">
        <f t="shared" si="367"/>
        <v>300</v>
      </c>
      <c r="AN385" s="273">
        <v>3</v>
      </c>
      <c r="AO385" s="274">
        <v>300</v>
      </c>
      <c r="AP385" s="275">
        <f t="shared" si="368"/>
        <v>900</v>
      </c>
      <c r="AQ385" s="100"/>
      <c r="AR385" s="98"/>
      <c r="AS385" s="99">
        <f t="shared" si="369"/>
        <v>0</v>
      </c>
      <c r="AT385" s="100"/>
      <c r="AU385" s="98"/>
      <c r="AV385" s="99">
        <f t="shared" si="370"/>
        <v>0</v>
      </c>
      <c r="AW385" s="100"/>
      <c r="AX385" s="98"/>
      <c r="AY385" s="93">
        <f t="shared" si="371"/>
        <v>0</v>
      </c>
    </row>
    <row r="386" spans="1:52" s="3" customFormat="1" ht="98.25" customHeight="1">
      <c r="A386" s="346">
        <v>5</v>
      </c>
      <c r="B386" s="354" t="s">
        <v>102</v>
      </c>
      <c r="C386" s="348"/>
      <c r="D386" s="349"/>
      <c r="E386" s="349"/>
      <c r="F386" s="350">
        <v>20000</v>
      </c>
      <c r="G386" s="351">
        <f>F386*1.17</f>
        <v>23400</v>
      </c>
      <c r="H386" s="352"/>
      <c r="I386" s="353">
        <f t="shared" si="382"/>
        <v>0</v>
      </c>
      <c r="J386" s="353">
        <f t="shared" si="383"/>
        <v>0</v>
      </c>
      <c r="K386" s="92">
        <f t="shared" si="384"/>
        <v>0</v>
      </c>
      <c r="L386" s="91">
        <f t="shared" si="385"/>
        <v>0</v>
      </c>
      <c r="M386" s="267" t="e">
        <f t="shared" si="386"/>
        <v>#DIV/0!</v>
      </c>
      <c r="N386" s="63">
        <f t="shared" si="359"/>
        <v>0</v>
      </c>
      <c r="O386" s="269">
        <f t="shared" si="387"/>
        <v>20000</v>
      </c>
      <c r="P386" s="97"/>
      <c r="Q386" s="98"/>
      <c r="R386" s="99">
        <f t="shared" si="360"/>
        <v>0</v>
      </c>
      <c r="S386" s="100"/>
      <c r="T386" s="98"/>
      <c r="U386" s="99">
        <f t="shared" si="361"/>
        <v>0</v>
      </c>
      <c r="V386" s="100"/>
      <c r="W386" s="101"/>
      <c r="X386" s="99">
        <f t="shared" si="362"/>
        <v>0</v>
      </c>
      <c r="Y386" s="100"/>
      <c r="Z386" s="98"/>
      <c r="AA386" s="99">
        <f t="shared" si="363"/>
        <v>0</v>
      </c>
      <c r="AB386" s="100"/>
      <c r="AC386" s="98"/>
      <c r="AD386" s="99">
        <f t="shared" si="364"/>
        <v>0</v>
      </c>
      <c r="AE386" s="100"/>
      <c r="AF386" s="98"/>
      <c r="AG386" s="93">
        <f t="shared" si="365"/>
        <v>0</v>
      </c>
      <c r="AH386" s="93"/>
      <c r="AI386" s="98"/>
      <c r="AJ386" s="99">
        <f t="shared" si="366"/>
        <v>0</v>
      </c>
      <c r="AK386" s="100"/>
      <c r="AL386" s="98"/>
      <c r="AM386" s="99">
        <f t="shared" si="367"/>
        <v>0</v>
      </c>
      <c r="AN386" s="100"/>
      <c r="AO386" s="98"/>
      <c r="AP386" s="99">
        <f t="shared" si="368"/>
        <v>0</v>
      </c>
      <c r="AQ386" s="100"/>
      <c r="AR386" s="98"/>
      <c r="AS386" s="99">
        <f t="shared" si="369"/>
        <v>0</v>
      </c>
      <c r="AT386" s="100"/>
      <c r="AU386" s="98"/>
      <c r="AV386" s="99">
        <f t="shared" si="370"/>
        <v>0</v>
      </c>
      <c r="AW386" s="100"/>
      <c r="AX386" s="98"/>
      <c r="AY386" s="93">
        <f t="shared" si="371"/>
        <v>0</v>
      </c>
    </row>
    <row r="387" spans="1:52" s="3" customFormat="1" ht="30" customHeight="1">
      <c r="A387" s="134">
        <v>6</v>
      </c>
      <c r="B387" s="355" t="s">
        <v>103</v>
      </c>
      <c r="C387" s="356"/>
      <c r="D387" s="356"/>
      <c r="E387" s="356"/>
      <c r="F387" s="357">
        <f>SUM(F388:F389)</f>
        <v>14800</v>
      </c>
      <c r="G387" s="358">
        <f>SUM(G388:G389)</f>
        <v>17316</v>
      </c>
      <c r="H387" s="322"/>
      <c r="I387" s="323">
        <f t="shared" si="382"/>
        <v>0</v>
      </c>
      <c r="J387" s="323">
        <f t="shared" si="383"/>
        <v>0</v>
      </c>
      <c r="K387" s="324">
        <f t="shared" si="384"/>
        <v>0</v>
      </c>
      <c r="L387" s="91">
        <f t="shared" si="385"/>
        <v>0</v>
      </c>
      <c r="M387" s="267" t="e">
        <f t="shared" si="386"/>
        <v>#DIV/0!</v>
      </c>
      <c r="N387" s="268">
        <f t="shared" si="359"/>
        <v>0</v>
      </c>
      <c r="O387" s="269">
        <f t="shared" si="387"/>
        <v>14800</v>
      </c>
      <c r="P387" s="97"/>
      <c r="Q387" s="98"/>
      <c r="R387" s="99">
        <f t="shared" si="360"/>
        <v>0</v>
      </c>
      <c r="S387" s="100"/>
      <c r="T387" s="98"/>
      <c r="U387" s="99">
        <f t="shared" si="361"/>
        <v>0</v>
      </c>
      <c r="V387" s="100"/>
      <c r="W387" s="101"/>
      <c r="X387" s="99">
        <f t="shared" si="362"/>
        <v>0</v>
      </c>
      <c r="Y387" s="100"/>
      <c r="Z387" s="98"/>
      <c r="AA387" s="99">
        <f t="shared" si="363"/>
        <v>0</v>
      </c>
      <c r="AB387" s="100"/>
      <c r="AC387" s="98"/>
      <c r="AD387" s="99">
        <f t="shared" si="364"/>
        <v>0</v>
      </c>
      <c r="AE387" s="100"/>
      <c r="AF387" s="98"/>
      <c r="AG387" s="93">
        <f t="shared" si="365"/>
        <v>0</v>
      </c>
      <c r="AH387" s="93"/>
      <c r="AI387" s="98"/>
      <c r="AJ387" s="99">
        <f t="shared" si="366"/>
        <v>0</v>
      </c>
      <c r="AK387" s="100"/>
      <c r="AL387" s="98"/>
      <c r="AM387" s="99">
        <f t="shared" si="367"/>
        <v>0</v>
      </c>
      <c r="AN387" s="100"/>
      <c r="AO387" s="98"/>
      <c r="AP387" s="99">
        <f t="shared" si="368"/>
        <v>0</v>
      </c>
      <c r="AQ387" s="100"/>
      <c r="AR387" s="98"/>
      <c r="AS387" s="99">
        <f t="shared" si="369"/>
        <v>0</v>
      </c>
      <c r="AT387" s="100"/>
      <c r="AU387" s="98"/>
      <c r="AV387" s="99">
        <f t="shared" si="370"/>
        <v>0</v>
      </c>
      <c r="AW387" s="100"/>
      <c r="AX387" s="98"/>
      <c r="AY387" s="93">
        <f t="shared" si="371"/>
        <v>0</v>
      </c>
    </row>
    <row r="388" spans="1:52" s="130" customFormat="1" ht="30" customHeight="1">
      <c r="A388" s="137" t="s">
        <v>26</v>
      </c>
      <c r="B388" s="103" t="s">
        <v>104</v>
      </c>
      <c r="C388" s="131" t="s">
        <v>11</v>
      </c>
      <c r="D388" s="131">
        <v>2</v>
      </c>
      <c r="E388" s="359">
        <v>5000</v>
      </c>
      <c r="F388" s="360">
        <f>SUM(D388*E388)</f>
        <v>10000</v>
      </c>
      <c r="G388" s="231">
        <f t="shared" ref="G388" si="388">+F388*1.17</f>
        <v>11700</v>
      </c>
      <c r="H388" s="361"/>
      <c r="I388" s="362">
        <f t="shared" si="382"/>
        <v>0</v>
      </c>
      <c r="J388" s="362">
        <f t="shared" si="383"/>
        <v>2</v>
      </c>
      <c r="K388" s="363">
        <f t="shared" si="384"/>
        <v>2</v>
      </c>
      <c r="L388" s="197">
        <f t="shared" si="385"/>
        <v>0</v>
      </c>
      <c r="M388" s="113">
        <f t="shared" si="386"/>
        <v>0</v>
      </c>
      <c r="N388" s="114">
        <f t="shared" si="359"/>
        <v>8000</v>
      </c>
      <c r="O388" s="198">
        <f t="shared" si="387"/>
        <v>2000</v>
      </c>
      <c r="P388" s="132"/>
      <c r="Q388" s="128"/>
      <c r="R388" s="129">
        <f t="shared" si="360"/>
        <v>0</v>
      </c>
      <c r="S388" s="127"/>
      <c r="T388" s="128"/>
      <c r="U388" s="129">
        <f t="shared" si="361"/>
        <v>0</v>
      </c>
      <c r="V388" s="127"/>
      <c r="W388" s="133"/>
      <c r="X388" s="129">
        <f t="shared" si="362"/>
        <v>0</v>
      </c>
      <c r="Y388" s="127"/>
      <c r="Z388" s="128"/>
      <c r="AA388" s="129">
        <f t="shared" si="363"/>
        <v>0</v>
      </c>
      <c r="AB388" s="127"/>
      <c r="AC388" s="128"/>
      <c r="AD388" s="129">
        <f t="shared" si="364"/>
        <v>0</v>
      </c>
      <c r="AE388" s="127"/>
      <c r="AF388" s="128"/>
      <c r="AG388" s="112">
        <f t="shared" si="365"/>
        <v>0</v>
      </c>
      <c r="AH388" s="112"/>
      <c r="AI388" s="128"/>
      <c r="AJ388" s="129">
        <f t="shared" si="366"/>
        <v>0</v>
      </c>
      <c r="AK388" s="119">
        <v>2</v>
      </c>
      <c r="AL388" s="120">
        <v>4000</v>
      </c>
      <c r="AM388" s="121">
        <f t="shared" si="367"/>
        <v>8000</v>
      </c>
      <c r="AN388" s="127"/>
      <c r="AO388" s="128"/>
      <c r="AP388" s="129">
        <f t="shared" si="368"/>
        <v>0</v>
      </c>
      <c r="AQ388" s="127"/>
      <c r="AR388" s="128"/>
      <c r="AS388" s="129">
        <f t="shared" si="369"/>
        <v>0</v>
      </c>
      <c r="AT388" s="127"/>
      <c r="AU388" s="128"/>
      <c r="AV388" s="129">
        <f t="shared" si="370"/>
        <v>0</v>
      </c>
      <c r="AW388" s="127"/>
      <c r="AX388" s="128"/>
      <c r="AY388" s="112">
        <f t="shared" si="371"/>
        <v>0</v>
      </c>
    </row>
    <row r="389" spans="1:52" s="130" customFormat="1" ht="30" customHeight="1">
      <c r="A389" s="137" t="s">
        <v>582</v>
      </c>
      <c r="B389" s="103" t="s">
        <v>232</v>
      </c>
      <c r="C389" s="131" t="s">
        <v>11</v>
      </c>
      <c r="D389" s="131">
        <v>6</v>
      </c>
      <c r="E389" s="359">
        <v>800</v>
      </c>
      <c r="F389" s="230">
        <f>SUM(D389*E389)</f>
        <v>4800</v>
      </c>
      <c r="G389" s="231">
        <f>SUM(F389*1.17)</f>
        <v>5616</v>
      </c>
      <c r="H389" s="361"/>
      <c r="I389" s="362"/>
      <c r="J389" s="362"/>
      <c r="K389" s="363"/>
      <c r="L389" s="197"/>
      <c r="M389" s="113"/>
      <c r="N389" s="114"/>
      <c r="O389" s="198"/>
      <c r="P389" s="132"/>
      <c r="Q389" s="128"/>
      <c r="R389" s="129"/>
      <c r="S389" s="127"/>
      <c r="T389" s="128"/>
      <c r="U389" s="129"/>
      <c r="V389" s="127"/>
      <c r="W389" s="133"/>
      <c r="X389" s="129"/>
      <c r="Y389" s="127"/>
      <c r="Z389" s="128"/>
      <c r="AA389" s="129"/>
      <c r="AB389" s="127"/>
      <c r="AC389" s="128"/>
      <c r="AD389" s="129"/>
      <c r="AE389" s="127"/>
      <c r="AF389" s="128"/>
      <c r="AG389" s="112"/>
      <c r="AH389" s="112"/>
      <c r="AI389" s="128"/>
      <c r="AJ389" s="129"/>
      <c r="AK389" s="119"/>
      <c r="AL389" s="120"/>
      <c r="AM389" s="121"/>
      <c r="AN389" s="127"/>
      <c r="AO389" s="128"/>
      <c r="AP389" s="129"/>
      <c r="AQ389" s="127"/>
      <c r="AR389" s="128"/>
      <c r="AS389" s="129"/>
      <c r="AT389" s="127"/>
      <c r="AU389" s="128"/>
      <c r="AV389" s="129"/>
      <c r="AW389" s="127"/>
      <c r="AX389" s="128"/>
      <c r="AY389" s="112"/>
    </row>
    <row r="390" spans="1:52" s="3" customFormat="1" ht="30" customHeight="1">
      <c r="A390" s="346">
        <v>7</v>
      </c>
      <c r="B390" s="347" t="s">
        <v>230</v>
      </c>
      <c r="C390" s="364" t="s">
        <v>11</v>
      </c>
      <c r="D390" s="348">
        <v>10</v>
      </c>
      <c r="E390" s="365">
        <v>250</v>
      </c>
      <c r="F390" s="366">
        <v>5000</v>
      </c>
      <c r="G390" s="367">
        <f>F390*1.17</f>
        <v>5850</v>
      </c>
      <c r="H390" s="352"/>
      <c r="I390" s="353">
        <f t="shared" si="382"/>
        <v>6</v>
      </c>
      <c r="J390" s="353">
        <f t="shared" si="383"/>
        <v>0</v>
      </c>
      <c r="K390" s="92">
        <f t="shared" si="384"/>
        <v>6</v>
      </c>
      <c r="L390" s="91">
        <f t="shared" si="385"/>
        <v>4</v>
      </c>
      <c r="M390" s="267">
        <f t="shared" si="386"/>
        <v>0.4</v>
      </c>
      <c r="N390" s="268">
        <f t="shared" si="359"/>
        <v>1200</v>
      </c>
      <c r="O390" s="269">
        <f t="shared" si="387"/>
        <v>3800</v>
      </c>
      <c r="P390" s="97"/>
      <c r="Q390" s="98"/>
      <c r="R390" s="99">
        <f t="shared" si="360"/>
        <v>0</v>
      </c>
      <c r="S390" s="100"/>
      <c r="T390" s="98"/>
      <c r="U390" s="99">
        <f t="shared" si="361"/>
        <v>0</v>
      </c>
      <c r="V390" s="100"/>
      <c r="W390" s="101"/>
      <c r="X390" s="99">
        <f t="shared" si="362"/>
        <v>0</v>
      </c>
      <c r="Y390" s="100"/>
      <c r="Z390" s="98"/>
      <c r="AA390" s="99">
        <f t="shared" si="363"/>
        <v>0</v>
      </c>
      <c r="AB390" s="100"/>
      <c r="AC390" s="98"/>
      <c r="AD390" s="99">
        <f t="shared" si="364"/>
        <v>0</v>
      </c>
      <c r="AE390" s="273">
        <v>6</v>
      </c>
      <c r="AF390" s="274">
        <v>200</v>
      </c>
      <c r="AG390" s="291">
        <f t="shared" si="365"/>
        <v>1200</v>
      </c>
      <c r="AH390" s="93"/>
      <c r="AI390" s="98"/>
      <c r="AJ390" s="99">
        <f t="shared" si="366"/>
        <v>0</v>
      </c>
      <c r="AK390" s="100"/>
      <c r="AL390" s="98"/>
      <c r="AM390" s="99">
        <f t="shared" si="367"/>
        <v>0</v>
      </c>
      <c r="AN390" s="100"/>
      <c r="AO390" s="98"/>
      <c r="AP390" s="99">
        <f t="shared" si="368"/>
        <v>0</v>
      </c>
      <c r="AQ390" s="100"/>
      <c r="AR390" s="98"/>
      <c r="AS390" s="99">
        <f t="shared" si="369"/>
        <v>0</v>
      </c>
      <c r="AT390" s="100"/>
      <c r="AU390" s="98"/>
      <c r="AV390" s="99">
        <f t="shared" si="370"/>
        <v>0</v>
      </c>
      <c r="AW390" s="100"/>
      <c r="AX390" s="98"/>
      <c r="AY390" s="93">
        <f t="shared" si="371"/>
        <v>0</v>
      </c>
    </row>
    <row r="391" spans="1:52" s="3" customFormat="1" ht="30" customHeight="1">
      <c r="A391" s="346">
        <v>8</v>
      </c>
      <c r="B391" s="347" t="s">
        <v>231</v>
      </c>
      <c r="C391" s="364" t="s">
        <v>11</v>
      </c>
      <c r="D391" s="348">
        <v>10</v>
      </c>
      <c r="E391" s="365">
        <v>150</v>
      </c>
      <c r="F391" s="366">
        <f t="shared" ref="F391" si="389">D391*E391</f>
        <v>1500</v>
      </c>
      <c r="G391" s="367">
        <f t="shared" ref="G391:G392" si="390">F391*1.17</f>
        <v>1755</v>
      </c>
      <c r="H391" s="352"/>
      <c r="I391" s="353">
        <f t="shared" si="382"/>
        <v>0</v>
      </c>
      <c r="J391" s="353">
        <f t="shared" si="383"/>
        <v>0</v>
      </c>
      <c r="K391" s="92">
        <f t="shared" si="384"/>
        <v>0</v>
      </c>
      <c r="L391" s="91">
        <f t="shared" si="385"/>
        <v>10</v>
      </c>
      <c r="M391" s="267">
        <f t="shared" si="386"/>
        <v>1</v>
      </c>
      <c r="N391" s="268">
        <f t="shared" si="359"/>
        <v>0</v>
      </c>
      <c r="O391" s="269">
        <f t="shared" si="387"/>
        <v>1500</v>
      </c>
      <c r="P391" s="97"/>
      <c r="Q391" s="98"/>
      <c r="R391" s="99">
        <f t="shared" si="360"/>
        <v>0</v>
      </c>
      <c r="S391" s="100"/>
      <c r="T391" s="98"/>
      <c r="U391" s="99">
        <f t="shared" si="361"/>
        <v>0</v>
      </c>
      <c r="V391" s="100"/>
      <c r="W391" s="101"/>
      <c r="X391" s="99">
        <f t="shared" si="362"/>
        <v>0</v>
      </c>
      <c r="Y391" s="100"/>
      <c r="Z391" s="98"/>
      <c r="AA391" s="99">
        <f t="shared" si="363"/>
        <v>0</v>
      </c>
      <c r="AB391" s="100"/>
      <c r="AC391" s="98"/>
      <c r="AD391" s="99">
        <f t="shared" si="364"/>
        <v>0</v>
      </c>
      <c r="AE391" s="100"/>
      <c r="AF391" s="98"/>
      <c r="AG391" s="93">
        <f t="shared" si="365"/>
        <v>0</v>
      </c>
      <c r="AH391" s="93"/>
      <c r="AI391" s="98"/>
      <c r="AJ391" s="99">
        <f t="shared" si="366"/>
        <v>0</v>
      </c>
      <c r="AK391" s="100"/>
      <c r="AL391" s="98"/>
      <c r="AM391" s="99">
        <f t="shared" si="367"/>
        <v>0</v>
      </c>
      <c r="AN391" s="100"/>
      <c r="AO391" s="98"/>
      <c r="AP391" s="99">
        <f t="shared" si="368"/>
        <v>0</v>
      </c>
      <c r="AQ391" s="100"/>
      <c r="AR391" s="98"/>
      <c r="AS391" s="99">
        <f t="shared" si="369"/>
        <v>0</v>
      </c>
      <c r="AT391" s="100"/>
      <c r="AU391" s="98"/>
      <c r="AV391" s="99">
        <f t="shared" si="370"/>
        <v>0</v>
      </c>
      <c r="AW391" s="100"/>
      <c r="AX391" s="98"/>
      <c r="AY391" s="93">
        <f t="shared" si="371"/>
        <v>0</v>
      </c>
    </row>
    <row r="392" spans="1:52" s="3" customFormat="1" ht="30" customHeight="1">
      <c r="A392" s="346">
        <v>9</v>
      </c>
      <c r="B392" s="347" t="s">
        <v>105</v>
      </c>
      <c r="C392" s="364" t="s">
        <v>233</v>
      </c>
      <c r="D392" s="348"/>
      <c r="E392" s="365"/>
      <c r="F392" s="366">
        <v>2000</v>
      </c>
      <c r="G392" s="367">
        <f t="shared" si="390"/>
        <v>2340</v>
      </c>
      <c r="H392" s="352"/>
      <c r="I392" s="353">
        <f t="shared" si="382"/>
        <v>0</v>
      </c>
      <c r="J392" s="353">
        <f t="shared" si="383"/>
        <v>0</v>
      </c>
      <c r="K392" s="92">
        <f t="shared" si="384"/>
        <v>0</v>
      </c>
      <c r="L392" s="91">
        <f t="shared" si="385"/>
        <v>0</v>
      </c>
      <c r="M392" s="267" t="e">
        <f t="shared" si="386"/>
        <v>#DIV/0!</v>
      </c>
      <c r="N392" s="268">
        <f t="shared" si="359"/>
        <v>0</v>
      </c>
      <c r="O392" s="269">
        <f t="shared" si="387"/>
        <v>2000</v>
      </c>
      <c r="P392" s="97"/>
      <c r="Q392" s="98"/>
      <c r="R392" s="99">
        <f t="shared" si="360"/>
        <v>0</v>
      </c>
      <c r="S392" s="100"/>
      <c r="T392" s="98"/>
      <c r="U392" s="99">
        <f t="shared" si="361"/>
        <v>0</v>
      </c>
      <c r="V392" s="100"/>
      <c r="W392" s="101"/>
      <c r="X392" s="99">
        <f t="shared" si="362"/>
        <v>0</v>
      </c>
      <c r="Y392" s="100"/>
      <c r="Z392" s="98"/>
      <c r="AA392" s="99">
        <f t="shared" si="363"/>
        <v>0</v>
      </c>
      <c r="AB392" s="100"/>
      <c r="AC392" s="98"/>
      <c r="AD392" s="99">
        <f t="shared" si="364"/>
        <v>0</v>
      </c>
      <c r="AE392" s="100"/>
      <c r="AF392" s="98"/>
      <c r="AG392" s="93">
        <f t="shared" si="365"/>
        <v>0</v>
      </c>
      <c r="AH392" s="93"/>
      <c r="AI392" s="98"/>
      <c r="AJ392" s="99">
        <f t="shared" si="366"/>
        <v>0</v>
      </c>
      <c r="AK392" s="100"/>
      <c r="AL392" s="98"/>
      <c r="AM392" s="99">
        <f t="shared" si="367"/>
        <v>0</v>
      </c>
      <c r="AN392" s="100"/>
      <c r="AO392" s="98"/>
      <c r="AP392" s="99">
        <f t="shared" si="368"/>
        <v>0</v>
      </c>
      <c r="AQ392" s="100"/>
      <c r="AR392" s="98"/>
      <c r="AS392" s="99">
        <f t="shared" si="369"/>
        <v>0</v>
      </c>
      <c r="AT392" s="100"/>
      <c r="AU392" s="98"/>
      <c r="AV392" s="99">
        <f t="shared" si="370"/>
        <v>0</v>
      </c>
      <c r="AW392" s="100"/>
      <c r="AX392" s="98"/>
      <c r="AY392" s="93">
        <f t="shared" si="371"/>
        <v>0</v>
      </c>
    </row>
    <row r="393" spans="1:52" s="3" customFormat="1" ht="30" customHeight="1" thickBot="1">
      <c r="A393" s="368">
        <v>10</v>
      </c>
      <c r="B393" s="369" t="s">
        <v>252</v>
      </c>
      <c r="C393" s="370" t="s">
        <v>11</v>
      </c>
      <c r="D393" s="370">
        <v>52</v>
      </c>
      <c r="E393" s="371">
        <v>120</v>
      </c>
      <c r="F393" s="372">
        <f>D393*E393</f>
        <v>6240</v>
      </c>
      <c r="G393" s="373">
        <f>F393*1.17</f>
        <v>7300.7999999999993</v>
      </c>
      <c r="H393" s="352"/>
      <c r="I393" s="353">
        <f t="shared" si="382"/>
        <v>0</v>
      </c>
      <c r="J393" s="353">
        <f t="shared" si="383"/>
        <v>0</v>
      </c>
      <c r="K393" s="92">
        <f t="shared" si="384"/>
        <v>0</v>
      </c>
      <c r="L393" s="91">
        <f t="shared" si="385"/>
        <v>52</v>
      </c>
      <c r="M393" s="267">
        <f t="shared" si="386"/>
        <v>1</v>
      </c>
      <c r="N393" s="268">
        <f t="shared" si="359"/>
        <v>0</v>
      </c>
      <c r="O393" s="269">
        <f t="shared" si="387"/>
        <v>6240</v>
      </c>
      <c r="P393" s="97"/>
      <c r="Q393" s="98"/>
      <c r="R393" s="99">
        <f t="shared" si="360"/>
        <v>0</v>
      </c>
      <c r="S393" s="100"/>
      <c r="T393" s="98"/>
      <c r="U393" s="99">
        <f t="shared" si="361"/>
        <v>0</v>
      </c>
      <c r="V393" s="100"/>
      <c r="W393" s="101"/>
      <c r="X393" s="99">
        <f t="shared" si="362"/>
        <v>0</v>
      </c>
      <c r="Y393" s="100"/>
      <c r="Z393" s="98"/>
      <c r="AA393" s="99">
        <f t="shared" si="363"/>
        <v>0</v>
      </c>
      <c r="AB393" s="100"/>
      <c r="AC393" s="98"/>
      <c r="AD393" s="99">
        <f t="shared" si="364"/>
        <v>0</v>
      </c>
      <c r="AE393" s="100"/>
      <c r="AF393" s="98"/>
      <c r="AG393" s="93">
        <f t="shared" si="365"/>
        <v>0</v>
      </c>
      <c r="AH393" s="93"/>
      <c r="AI393" s="98"/>
      <c r="AJ393" s="99">
        <f t="shared" si="366"/>
        <v>0</v>
      </c>
      <c r="AK393" s="100"/>
      <c r="AL393" s="98"/>
      <c r="AM393" s="99">
        <f t="shared" si="367"/>
        <v>0</v>
      </c>
      <c r="AN393" s="100"/>
      <c r="AO393" s="98"/>
      <c r="AP393" s="99">
        <f t="shared" si="368"/>
        <v>0</v>
      </c>
      <c r="AQ393" s="100"/>
      <c r="AR393" s="98"/>
      <c r="AS393" s="99">
        <f t="shared" si="369"/>
        <v>0</v>
      </c>
      <c r="AT393" s="100"/>
      <c r="AU393" s="98"/>
      <c r="AV393" s="99">
        <f t="shared" si="370"/>
        <v>0</v>
      </c>
      <c r="AW393" s="100"/>
      <c r="AX393" s="98"/>
      <c r="AY393" s="93">
        <f t="shared" si="371"/>
        <v>0</v>
      </c>
    </row>
    <row r="394" spans="1:52" s="167" customFormat="1" ht="30" customHeight="1" thickBot="1">
      <c r="A394" s="151"/>
      <c r="B394" s="152" t="s">
        <v>106</v>
      </c>
      <c r="C394" s="153"/>
      <c r="D394" s="153"/>
      <c r="E394" s="154"/>
      <c r="F394" s="155">
        <f>+F59+F255+F354+F385+F386+F390+F391+F392+F393+F387</f>
        <v>117160</v>
      </c>
      <c r="G394" s="156">
        <f>+G59+G255+G354+G385+G386+G390+G391+G392+G393+G387</f>
        <v>137077.20000000001</v>
      </c>
      <c r="H394" s="157"/>
      <c r="I394" s="158"/>
      <c r="J394" s="158"/>
      <c r="K394" s="158"/>
      <c r="L394" s="159"/>
      <c r="M394" s="159"/>
      <c r="N394" s="158">
        <f>+N59+N255+N354+N385+N386+N388+N390+N391+N392+N393</f>
        <v>59952.5</v>
      </c>
      <c r="O394" s="160">
        <f>+O59+O255+O354+O385+O386+O388+O390+O391+O392+O393</f>
        <v>52407.5</v>
      </c>
      <c r="P394" s="161"/>
      <c r="Q394" s="162"/>
      <c r="R394" s="163">
        <f>+R59+R255+R354+R385+R386+R388+R390+R391+R392+R393</f>
        <v>2522.5</v>
      </c>
      <c r="S394" s="164"/>
      <c r="T394" s="162"/>
      <c r="U394" s="163">
        <f>+U59+U255+U354+U385+U386+U388+U390+U391+U392+U393</f>
        <v>2522.5</v>
      </c>
      <c r="V394" s="164"/>
      <c r="W394" s="165"/>
      <c r="X394" s="163">
        <f>+X59+X255+X354+X385+X386+X388+X390+X391+X392+X393</f>
        <v>2522.5</v>
      </c>
      <c r="Y394" s="164"/>
      <c r="Z394" s="162"/>
      <c r="AA394" s="163">
        <f>+AA59+AA255+AA354+AA385+AA386+AA388+AA390+AA391+AA392+AA393</f>
        <v>5432.5</v>
      </c>
      <c r="AB394" s="164"/>
      <c r="AC394" s="162"/>
      <c r="AD394" s="163">
        <f>+AD59+AD255+AD354+AD385+AD386+AD388+AD390+AD391+AD392+AD393</f>
        <v>9032.5</v>
      </c>
      <c r="AE394" s="164"/>
      <c r="AF394" s="162"/>
      <c r="AG394" s="166">
        <f>+AG59+AG255+AG354+AG385+AG386+AG388+AG390+AG391+AG392+AG393</f>
        <v>10232.5</v>
      </c>
      <c r="AH394" s="166"/>
      <c r="AI394" s="162"/>
      <c r="AJ394" s="163">
        <f>+AJ59+AJ255+AJ354+AJ385+AJ386+AJ388+AJ390+AJ391+AJ392+AJ393</f>
        <v>7232.5</v>
      </c>
      <c r="AK394" s="164"/>
      <c r="AL394" s="162"/>
      <c r="AM394" s="163">
        <f>+AM59+AM255+AM354+AM385+AM386+AM388+AM390+AM391+AM392+AM393</f>
        <v>13927.5</v>
      </c>
      <c r="AN394" s="164"/>
      <c r="AO394" s="162"/>
      <c r="AP394" s="163">
        <f>+AP59+AP255+AP354+AP385+AP386+AP388+AP390+AP391+AP392+AP393</f>
        <v>6527.5</v>
      </c>
      <c r="AQ394" s="164"/>
      <c r="AR394" s="162"/>
      <c r="AS394" s="163">
        <f>+AS59+AS255+AS354+AS385+AS386+AS388+AS390+AS391+AS392+AS393</f>
        <v>0</v>
      </c>
      <c r="AT394" s="164"/>
      <c r="AU394" s="162"/>
      <c r="AV394" s="163">
        <f>+AV59+AV255+AV354+AV385+AV386+AV388+AV390+AV391+AV392+AV393</f>
        <v>0</v>
      </c>
      <c r="AW394" s="164"/>
      <c r="AX394" s="162"/>
      <c r="AY394" s="166">
        <f>+AY59+AY255+AY354+AY385+AY386+AY388+AY390+AY391+AY392+AY393</f>
        <v>0</v>
      </c>
      <c r="AZ394" s="3"/>
    </row>
    <row r="395" spans="1:52" s="175" customFormat="1" ht="15.75" customHeight="1" thickBot="1">
      <c r="A395" s="374"/>
      <c r="B395" s="375"/>
      <c r="C395" s="376"/>
      <c r="D395" s="377"/>
      <c r="E395" s="377"/>
      <c r="F395" s="378"/>
      <c r="G395" s="379"/>
      <c r="H395" s="174"/>
      <c r="I395" s="174"/>
      <c r="J395" s="174"/>
      <c r="K395" s="174"/>
      <c r="N395" s="176">
        <f t="shared" ref="N395" si="391">+R395+U395+X395+AA395+AD395+AG395+AJ395+AM395+AP395+AS395+AV395+AY395</f>
        <v>0</v>
      </c>
      <c r="O395" s="177"/>
      <c r="P395" s="178"/>
      <c r="Q395" s="179"/>
      <c r="R395" s="180"/>
      <c r="S395" s="177"/>
      <c r="T395" s="179"/>
      <c r="U395" s="180"/>
      <c r="V395" s="177"/>
      <c r="W395" s="181"/>
      <c r="X395" s="180"/>
      <c r="Y395" s="177"/>
      <c r="Z395" s="179"/>
      <c r="AA395" s="180"/>
      <c r="AB395" s="177"/>
      <c r="AC395" s="179"/>
      <c r="AD395" s="180">
        <f t="shared" si="364"/>
        <v>0</v>
      </c>
      <c r="AE395" s="177"/>
      <c r="AF395" s="179"/>
      <c r="AG395" s="177">
        <f t="shared" si="365"/>
        <v>0</v>
      </c>
      <c r="AH395" s="177"/>
      <c r="AI395" s="179"/>
      <c r="AJ395" s="180">
        <f t="shared" si="366"/>
        <v>0</v>
      </c>
      <c r="AK395" s="177"/>
      <c r="AL395" s="179"/>
      <c r="AM395" s="180">
        <f t="shared" si="367"/>
        <v>0</v>
      </c>
      <c r="AN395" s="177"/>
      <c r="AO395" s="179"/>
      <c r="AP395" s="180">
        <f t="shared" si="368"/>
        <v>0</v>
      </c>
      <c r="AQ395" s="177"/>
      <c r="AR395" s="179"/>
      <c r="AS395" s="180">
        <f t="shared" si="369"/>
        <v>0</v>
      </c>
      <c r="AT395" s="177"/>
      <c r="AU395" s="179"/>
      <c r="AV395" s="180">
        <f t="shared" si="370"/>
        <v>0</v>
      </c>
      <c r="AW395" s="177"/>
      <c r="AX395" s="179"/>
      <c r="AY395" s="177">
        <f t="shared" si="371"/>
        <v>0</v>
      </c>
      <c r="AZ395" s="6"/>
    </row>
    <row r="396" spans="1:52" s="50" customFormat="1" ht="30" customHeight="1" thickBot="1">
      <c r="A396" s="380"/>
      <c r="B396" s="381" t="s">
        <v>799</v>
      </c>
      <c r="C396" s="382"/>
      <c r="D396" s="382"/>
      <c r="E396" s="382"/>
      <c r="F396" s="383"/>
      <c r="G396" s="384"/>
      <c r="H396" s="217"/>
      <c r="I396" s="218"/>
      <c r="J396" s="218"/>
      <c r="K396" s="218"/>
      <c r="L396" s="41"/>
      <c r="M396" s="41"/>
      <c r="N396" s="186"/>
      <c r="O396" s="187"/>
      <c r="P396" s="188"/>
      <c r="Q396" s="189"/>
      <c r="R396" s="49"/>
      <c r="S396" s="190"/>
      <c r="T396" s="189"/>
      <c r="U396" s="49"/>
      <c r="V396" s="190"/>
      <c r="W396" s="48"/>
      <c r="X396" s="49"/>
      <c r="Y396" s="190"/>
      <c r="Z396" s="189"/>
      <c r="AA396" s="49"/>
      <c r="AB396" s="190"/>
      <c r="AC396" s="189"/>
      <c r="AD396" s="49">
        <f t="shared" si="364"/>
        <v>0</v>
      </c>
      <c r="AE396" s="190"/>
      <c r="AF396" s="189"/>
      <c r="AG396" s="191">
        <f t="shared" si="365"/>
        <v>0</v>
      </c>
      <c r="AH396" s="191"/>
      <c r="AI396" s="189"/>
      <c r="AJ396" s="49">
        <f t="shared" si="366"/>
        <v>0</v>
      </c>
      <c r="AK396" s="190"/>
      <c r="AL396" s="189"/>
      <c r="AM396" s="49">
        <f t="shared" si="367"/>
        <v>0</v>
      </c>
      <c r="AN396" s="190"/>
      <c r="AO396" s="189"/>
      <c r="AP396" s="49">
        <f t="shared" si="368"/>
        <v>0</v>
      </c>
      <c r="AQ396" s="190"/>
      <c r="AR396" s="189"/>
      <c r="AS396" s="49">
        <f t="shared" si="369"/>
        <v>0</v>
      </c>
      <c r="AT396" s="190"/>
      <c r="AU396" s="189"/>
      <c r="AV396" s="49">
        <f t="shared" si="370"/>
        <v>0</v>
      </c>
      <c r="AW396" s="190"/>
      <c r="AX396" s="189"/>
      <c r="AY396" s="191">
        <f t="shared" si="371"/>
        <v>0</v>
      </c>
      <c r="AZ396" s="6"/>
    </row>
    <row r="397" spans="1:52" s="3" customFormat="1" ht="30" customHeight="1">
      <c r="A397" s="257">
        <v>1</v>
      </c>
      <c r="B397" s="385" t="s">
        <v>800</v>
      </c>
      <c r="C397" s="386"/>
      <c r="D397" s="387"/>
      <c r="E397" s="259"/>
      <c r="F397" s="262">
        <f>SUM(F398:F399)</f>
        <v>29150</v>
      </c>
      <c r="G397" s="263">
        <f>SUM(G398:G399)</f>
        <v>34105.5</v>
      </c>
      <c r="H397" s="388"/>
      <c r="I397" s="389">
        <f t="shared" ref="I397:J397" si="392">+I398+I399</f>
        <v>29480</v>
      </c>
      <c r="J397" s="389">
        <f t="shared" si="392"/>
        <v>45520</v>
      </c>
      <c r="K397" s="390">
        <f t="shared" ref="K397:K458" si="393">+I397+J397</f>
        <v>75000</v>
      </c>
      <c r="L397" s="91">
        <f t="shared" ref="L397:L458" si="394">D397-K397</f>
        <v>-75000</v>
      </c>
      <c r="M397" s="267" t="e">
        <f t="shared" ref="M397:M458" si="395">+L397/D397</f>
        <v>#DIV/0!</v>
      </c>
      <c r="N397" s="268">
        <f t="shared" ref="N397:O397" si="396">+N398+N399</f>
        <v>46500</v>
      </c>
      <c r="O397" s="269">
        <f t="shared" si="396"/>
        <v>-17350</v>
      </c>
      <c r="P397" s="97"/>
      <c r="Q397" s="98"/>
      <c r="R397" s="99">
        <f t="shared" ref="R397" si="397">+R398+R399</f>
        <v>0</v>
      </c>
      <c r="S397" s="100"/>
      <c r="T397" s="98"/>
      <c r="U397" s="99">
        <f t="shared" ref="U397" si="398">+U398+U399</f>
        <v>0</v>
      </c>
      <c r="V397" s="100"/>
      <c r="W397" s="101"/>
      <c r="X397" s="99">
        <f t="shared" ref="X397" si="399">+X398+X399</f>
        <v>510</v>
      </c>
      <c r="Y397" s="100"/>
      <c r="Z397" s="98"/>
      <c r="AA397" s="99">
        <f t="shared" ref="AA397" si="400">+AA398+AA399</f>
        <v>0</v>
      </c>
      <c r="AB397" s="100"/>
      <c r="AC397" s="98"/>
      <c r="AD397" s="99">
        <f t="shared" ref="AD397" si="401">+AD398+AD399</f>
        <v>0</v>
      </c>
      <c r="AE397" s="100"/>
      <c r="AF397" s="98"/>
      <c r="AG397" s="93">
        <f t="shared" ref="AG397" si="402">+AG398+AG399</f>
        <v>16193.5</v>
      </c>
      <c r="AH397" s="93"/>
      <c r="AI397" s="98"/>
      <c r="AJ397" s="99">
        <f t="shared" ref="AJ397" si="403">+AJ398+AJ399</f>
        <v>13240</v>
      </c>
      <c r="AK397" s="100"/>
      <c r="AL397" s="98"/>
      <c r="AM397" s="99">
        <f t="shared" ref="AM397" si="404">+AM398+AM399</f>
        <v>5605</v>
      </c>
      <c r="AN397" s="100"/>
      <c r="AO397" s="98"/>
      <c r="AP397" s="99">
        <f t="shared" ref="AP397" si="405">+AP398+AP399</f>
        <v>10951.5</v>
      </c>
      <c r="AQ397" s="100"/>
      <c r="AR397" s="98"/>
      <c r="AS397" s="99">
        <f t="shared" ref="AS397" si="406">+AS398+AS399</f>
        <v>0</v>
      </c>
      <c r="AT397" s="100"/>
      <c r="AU397" s="98"/>
      <c r="AV397" s="99">
        <f t="shared" ref="AV397" si="407">+AV398+AV399</f>
        <v>0</v>
      </c>
      <c r="AW397" s="100"/>
      <c r="AX397" s="98"/>
      <c r="AY397" s="93">
        <f t="shared" ref="AY397" si="408">+AY398+AY399</f>
        <v>0</v>
      </c>
    </row>
    <row r="398" spans="1:52" ht="42" customHeight="1">
      <c r="A398" s="199" t="s">
        <v>178</v>
      </c>
      <c r="B398" s="78" t="s">
        <v>108</v>
      </c>
      <c r="C398" s="19" t="s">
        <v>17</v>
      </c>
      <c r="D398" s="106">
        <v>25000</v>
      </c>
      <c r="E398" s="139">
        <v>0.35</v>
      </c>
      <c r="F398" s="140">
        <f>D398*E398</f>
        <v>8750</v>
      </c>
      <c r="G398" s="391">
        <f>F398*1.17</f>
        <v>10237.5</v>
      </c>
      <c r="H398" s="222"/>
      <c r="I398" s="223">
        <f t="shared" ref="I398:I458" si="409">+P398+S398+V398+Y398+AB398+AE398</f>
        <v>24750</v>
      </c>
      <c r="J398" s="223">
        <f t="shared" ref="J398:J458" si="410">+AH398+AK398+AN398+AQ398+AT398+AW398</f>
        <v>35250</v>
      </c>
      <c r="K398" s="224">
        <f t="shared" si="393"/>
        <v>60000</v>
      </c>
      <c r="L398" s="197">
        <f t="shared" si="394"/>
        <v>-35000</v>
      </c>
      <c r="M398" s="113">
        <f t="shared" si="395"/>
        <v>-1.4</v>
      </c>
      <c r="N398" s="114">
        <f t="shared" ref="N398:N400" si="411">+R398+U398+X398+AA398+AD398+AG398+AJ398+AM398+AP398+AS398+AV398+AY398</f>
        <v>21000</v>
      </c>
      <c r="O398" s="198">
        <f t="shared" ref="O398:O458" si="412">+F398-(R398+U398+X398+AA398+AD398+AG398+AJ398+AM398+AP398+AS398+AV398+AY398)</f>
        <v>-12250</v>
      </c>
      <c r="P398" s="82"/>
      <c r="Q398" s="75"/>
      <c r="R398" s="76">
        <f t="shared" si="360"/>
        <v>0</v>
      </c>
      <c r="S398" s="74"/>
      <c r="T398" s="75"/>
      <c r="U398" s="76">
        <f t="shared" si="361"/>
        <v>0</v>
      </c>
      <c r="V398" s="74"/>
      <c r="W398" s="83"/>
      <c r="X398" s="76">
        <f t="shared" si="362"/>
        <v>0</v>
      </c>
      <c r="Y398" s="74"/>
      <c r="Z398" s="75"/>
      <c r="AA398" s="76">
        <f t="shared" si="363"/>
        <v>0</v>
      </c>
      <c r="AB398" s="74"/>
      <c r="AC398" s="75"/>
      <c r="AD398" s="76">
        <f t="shared" si="364"/>
        <v>0</v>
      </c>
      <c r="AE398" s="68">
        <v>24750</v>
      </c>
      <c r="AF398" s="69">
        <v>0.35</v>
      </c>
      <c r="AG398" s="73">
        <f t="shared" si="365"/>
        <v>8662.5</v>
      </c>
      <c r="AH398" s="73">
        <v>16700</v>
      </c>
      <c r="AI398" s="69">
        <v>0.35</v>
      </c>
      <c r="AJ398" s="70">
        <f t="shared" si="366"/>
        <v>5845</v>
      </c>
      <c r="AK398" s="68">
        <v>6300</v>
      </c>
      <c r="AL398" s="69">
        <v>0.35</v>
      </c>
      <c r="AM398" s="70">
        <f t="shared" si="367"/>
        <v>2205</v>
      </c>
      <c r="AN398" s="68">
        <v>12250</v>
      </c>
      <c r="AO398" s="69">
        <v>0.35</v>
      </c>
      <c r="AP398" s="70">
        <f t="shared" si="368"/>
        <v>4287.5</v>
      </c>
      <c r="AQ398" s="74"/>
      <c r="AR398" s="75"/>
      <c r="AS398" s="76">
        <f t="shared" si="369"/>
        <v>0</v>
      </c>
      <c r="AT398" s="74"/>
      <c r="AU398" s="75"/>
      <c r="AV398" s="76">
        <f t="shared" si="370"/>
        <v>0</v>
      </c>
      <c r="AW398" s="74"/>
      <c r="AX398" s="75"/>
      <c r="AY398" s="61">
        <f t="shared" si="371"/>
        <v>0</v>
      </c>
    </row>
    <row r="399" spans="1:52" ht="64.5" customHeight="1">
      <c r="A399" s="199" t="s">
        <v>263</v>
      </c>
      <c r="B399" s="78" t="s">
        <v>109</v>
      </c>
      <c r="C399" s="19" t="s">
        <v>17</v>
      </c>
      <c r="D399" s="106">
        <v>12000</v>
      </c>
      <c r="E399" s="139">
        <v>1.7</v>
      </c>
      <c r="F399" s="140">
        <f>D399*E399</f>
        <v>20400</v>
      </c>
      <c r="G399" s="141">
        <f t="shared" ref="G399:G460" si="413">F399*1.17</f>
        <v>23868</v>
      </c>
      <c r="H399" s="222"/>
      <c r="I399" s="223">
        <f t="shared" si="409"/>
        <v>4730</v>
      </c>
      <c r="J399" s="223">
        <f t="shared" si="410"/>
        <v>10270</v>
      </c>
      <c r="K399" s="224">
        <f t="shared" si="393"/>
        <v>15000</v>
      </c>
      <c r="L399" s="197">
        <f t="shared" si="394"/>
        <v>-3000</v>
      </c>
      <c r="M399" s="113">
        <f t="shared" si="395"/>
        <v>-0.25</v>
      </c>
      <c r="N399" s="114">
        <f t="shared" si="411"/>
        <v>25500</v>
      </c>
      <c r="O399" s="198">
        <f t="shared" si="412"/>
        <v>-5100</v>
      </c>
      <c r="P399" s="82"/>
      <c r="Q399" s="75"/>
      <c r="R399" s="76">
        <f t="shared" si="360"/>
        <v>0</v>
      </c>
      <c r="S399" s="74"/>
      <c r="T399" s="75"/>
      <c r="U399" s="76">
        <f t="shared" si="361"/>
        <v>0</v>
      </c>
      <c r="V399" s="71">
        <v>300</v>
      </c>
      <c r="W399" s="72">
        <v>1.7</v>
      </c>
      <c r="X399" s="67">
        <f t="shared" si="362"/>
        <v>510</v>
      </c>
      <c r="Y399" s="74"/>
      <c r="Z399" s="75"/>
      <c r="AA399" s="76">
        <f t="shared" si="363"/>
        <v>0</v>
      </c>
      <c r="AB399" s="74"/>
      <c r="AC399" s="75"/>
      <c r="AD399" s="76">
        <f t="shared" si="364"/>
        <v>0</v>
      </c>
      <c r="AE399" s="68">
        <v>4430</v>
      </c>
      <c r="AF399" s="69">
        <v>1.7</v>
      </c>
      <c r="AG399" s="73">
        <f t="shared" si="365"/>
        <v>7531</v>
      </c>
      <c r="AH399" s="73">
        <v>4350</v>
      </c>
      <c r="AI399" s="69">
        <v>1.7</v>
      </c>
      <c r="AJ399" s="70">
        <f t="shared" si="366"/>
        <v>7395</v>
      </c>
      <c r="AK399" s="68">
        <v>2000</v>
      </c>
      <c r="AL399" s="69">
        <v>1.7</v>
      </c>
      <c r="AM399" s="70">
        <f t="shared" si="367"/>
        <v>3400</v>
      </c>
      <c r="AN399" s="68">
        <v>3920</v>
      </c>
      <c r="AO399" s="69">
        <v>1.7</v>
      </c>
      <c r="AP399" s="70">
        <f t="shared" si="368"/>
        <v>6664</v>
      </c>
      <c r="AQ399" s="74"/>
      <c r="AR399" s="75"/>
      <c r="AS399" s="76">
        <f t="shared" si="369"/>
        <v>0</v>
      </c>
      <c r="AT399" s="74"/>
      <c r="AU399" s="75"/>
      <c r="AV399" s="76">
        <f t="shared" si="370"/>
        <v>0</v>
      </c>
      <c r="AW399" s="74"/>
      <c r="AX399" s="75"/>
      <c r="AY399" s="61">
        <f t="shared" si="371"/>
        <v>0</v>
      </c>
    </row>
    <row r="400" spans="1:52" s="3" customFormat="1" ht="37.5" customHeight="1">
      <c r="A400" s="346">
        <v>2</v>
      </c>
      <c r="B400" s="347" t="s">
        <v>110</v>
      </c>
      <c r="C400" s="348" t="s">
        <v>111</v>
      </c>
      <c r="D400" s="349">
        <v>2000</v>
      </c>
      <c r="E400" s="349">
        <v>0.9</v>
      </c>
      <c r="F400" s="350">
        <f>D400*E400</f>
        <v>1800</v>
      </c>
      <c r="G400" s="351">
        <f t="shared" si="413"/>
        <v>2106</v>
      </c>
      <c r="H400" s="392"/>
      <c r="I400" s="393">
        <f t="shared" si="409"/>
        <v>3000</v>
      </c>
      <c r="J400" s="393">
        <f t="shared" si="410"/>
        <v>0</v>
      </c>
      <c r="K400" s="394">
        <f t="shared" si="393"/>
        <v>3000</v>
      </c>
      <c r="L400" s="91">
        <f t="shared" si="394"/>
        <v>-1000</v>
      </c>
      <c r="M400" s="267">
        <f t="shared" si="395"/>
        <v>-0.5</v>
      </c>
      <c r="N400" s="268">
        <f t="shared" si="411"/>
        <v>2700</v>
      </c>
      <c r="O400" s="269">
        <f t="shared" si="412"/>
        <v>-900</v>
      </c>
      <c r="P400" s="97"/>
      <c r="Q400" s="98"/>
      <c r="R400" s="99">
        <f t="shared" si="360"/>
        <v>0</v>
      </c>
      <c r="S400" s="100"/>
      <c r="T400" s="98"/>
      <c r="U400" s="99">
        <f t="shared" si="361"/>
        <v>0</v>
      </c>
      <c r="V400" s="100"/>
      <c r="W400" s="101"/>
      <c r="X400" s="99">
        <f t="shared" si="362"/>
        <v>0</v>
      </c>
      <c r="Y400" s="100"/>
      <c r="Z400" s="98"/>
      <c r="AA400" s="99">
        <f t="shared" si="363"/>
        <v>0</v>
      </c>
      <c r="AB400" s="100"/>
      <c r="AC400" s="98"/>
      <c r="AD400" s="99">
        <f t="shared" si="364"/>
        <v>0</v>
      </c>
      <c r="AE400" s="273">
        <v>3000</v>
      </c>
      <c r="AF400" s="274">
        <v>0.9</v>
      </c>
      <c r="AG400" s="291">
        <f t="shared" si="365"/>
        <v>2700</v>
      </c>
      <c r="AH400" s="93"/>
      <c r="AI400" s="98"/>
      <c r="AJ400" s="99">
        <f t="shared" si="366"/>
        <v>0</v>
      </c>
      <c r="AK400" s="100"/>
      <c r="AL400" s="98"/>
      <c r="AM400" s="99">
        <f t="shared" si="367"/>
        <v>0</v>
      </c>
      <c r="AN400" s="100"/>
      <c r="AO400" s="98"/>
      <c r="AP400" s="99">
        <f t="shared" si="368"/>
        <v>0</v>
      </c>
      <c r="AQ400" s="100"/>
      <c r="AR400" s="98"/>
      <c r="AS400" s="99">
        <f t="shared" si="369"/>
        <v>0</v>
      </c>
      <c r="AT400" s="100"/>
      <c r="AU400" s="98"/>
      <c r="AV400" s="99">
        <f t="shared" si="370"/>
        <v>0</v>
      </c>
      <c r="AW400" s="100"/>
      <c r="AX400" s="98"/>
      <c r="AY400" s="93">
        <f t="shared" si="371"/>
        <v>0</v>
      </c>
    </row>
    <row r="401" spans="1:51" s="3" customFormat="1" ht="102.75" customHeight="1">
      <c r="A401" s="134">
        <v>3</v>
      </c>
      <c r="B401" s="395" t="s">
        <v>248</v>
      </c>
      <c r="C401" s="396"/>
      <c r="D401" s="279"/>
      <c r="E401" s="279"/>
      <c r="F401" s="89">
        <f>SUM(F403+F402)</f>
        <v>71250</v>
      </c>
      <c r="G401" s="136">
        <f>SUM(G403+G402)</f>
        <v>83362.5</v>
      </c>
      <c r="H401" s="392"/>
      <c r="I401" s="393">
        <f t="shared" ref="I401:J401" si="414">+I402+I403</f>
        <v>180</v>
      </c>
      <c r="J401" s="393">
        <f t="shared" si="414"/>
        <v>0</v>
      </c>
      <c r="K401" s="394">
        <f t="shared" si="393"/>
        <v>180</v>
      </c>
      <c r="L401" s="91">
        <f t="shared" si="394"/>
        <v>-180</v>
      </c>
      <c r="M401" s="267" t="e">
        <f t="shared" si="395"/>
        <v>#DIV/0!</v>
      </c>
      <c r="N401" s="268">
        <f t="shared" ref="N401:O401" si="415">+N402+N403</f>
        <v>79309.799999999988</v>
      </c>
      <c r="O401" s="269">
        <f t="shared" si="415"/>
        <v>-8059.7999999999956</v>
      </c>
      <c r="P401" s="97"/>
      <c r="Q401" s="98"/>
      <c r="R401" s="99">
        <f>+R402+R403</f>
        <v>27317.82</v>
      </c>
      <c r="S401" s="100"/>
      <c r="T401" s="98"/>
      <c r="U401" s="99">
        <f t="shared" ref="U401" si="416">+U402+U403</f>
        <v>24674.16</v>
      </c>
      <c r="V401" s="100"/>
      <c r="W401" s="101"/>
      <c r="X401" s="99">
        <f t="shared" ref="X401" si="417">+X402+X403</f>
        <v>27317.82</v>
      </c>
      <c r="Y401" s="100"/>
      <c r="Z401" s="98"/>
      <c r="AA401" s="99">
        <f t="shared" ref="AA401" si="418">+AA402+AA403</f>
        <v>0</v>
      </c>
      <c r="AB401" s="100"/>
      <c r="AC401" s="98"/>
      <c r="AD401" s="99">
        <f t="shared" ref="AD401" si="419">+AD402+AD403</f>
        <v>0</v>
      </c>
      <c r="AE401" s="100"/>
      <c r="AF401" s="98"/>
      <c r="AG401" s="93">
        <f t="shared" ref="AG401" si="420">+AG402+AG403</f>
        <v>0</v>
      </c>
      <c r="AH401" s="93"/>
      <c r="AI401" s="98"/>
      <c r="AJ401" s="99">
        <f t="shared" ref="AJ401" si="421">+AJ402+AJ403</f>
        <v>0</v>
      </c>
      <c r="AK401" s="100"/>
      <c r="AL401" s="98"/>
      <c r="AM401" s="99">
        <f t="shared" ref="AM401" si="422">+AM402+AM403</f>
        <v>0</v>
      </c>
      <c r="AN401" s="100"/>
      <c r="AO401" s="98"/>
      <c r="AP401" s="99">
        <f t="shared" ref="AP401" si="423">+AP402+AP403</f>
        <v>0</v>
      </c>
      <c r="AQ401" s="100"/>
      <c r="AR401" s="98"/>
      <c r="AS401" s="99">
        <f t="shared" ref="AS401" si="424">+AS402+AS403</f>
        <v>0</v>
      </c>
      <c r="AT401" s="100"/>
      <c r="AU401" s="98"/>
      <c r="AV401" s="99">
        <f t="shared" ref="AV401" si="425">+AV402+AV403</f>
        <v>0</v>
      </c>
      <c r="AW401" s="100"/>
      <c r="AX401" s="98"/>
      <c r="AY401" s="93">
        <f t="shared" ref="AY401" si="426">+AY402+AY403</f>
        <v>0</v>
      </c>
    </row>
    <row r="402" spans="1:51" ht="30" customHeight="1">
      <c r="A402" s="199" t="s">
        <v>10</v>
      </c>
      <c r="B402" s="235" t="s">
        <v>112</v>
      </c>
      <c r="C402" s="19" t="s">
        <v>113</v>
      </c>
      <c r="D402" s="106">
        <v>75</v>
      </c>
      <c r="E402" s="139">
        <v>750</v>
      </c>
      <c r="F402" s="140">
        <f t="shared" ref="F402:F403" si="427">D402*E402</f>
        <v>56250</v>
      </c>
      <c r="G402" s="141">
        <f t="shared" si="413"/>
        <v>65812.5</v>
      </c>
      <c r="H402" s="222"/>
      <c r="I402" s="223">
        <f t="shared" si="409"/>
        <v>90</v>
      </c>
      <c r="J402" s="223">
        <f t="shared" si="410"/>
        <v>0</v>
      </c>
      <c r="K402" s="224">
        <f t="shared" si="393"/>
        <v>90</v>
      </c>
      <c r="L402" s="197">
        <f t="shared" si="394"/>
        <v>-15</v>
      </c>
      <c r="M402" s="113">
        <f t="shared" si="395"/>
        <v>-0.2</v>
      </c>
      <c r="N402" s="114">
        <f t="shared" ref="N402:N403" si="428">+R402+U402+X402+AA402+AD402+AG402+AJ402+AM402+AP402+AS402+AV402+AY402</f>
        <v>62670.6</v>
      </c>
      <c r="O402" s="198">
        <f t="shared" si="412"/>
        <v>-6420.5999999999985</v>
      </c>
      <c r="P402" s="225">
        <v>31</v>
      </c>
      <c r="Q402" s="69">
        <v>696.34</v>
      </c>
      <c r="R402" s="70">
        <f t="shared" ref="R402:R463" si="429">+P402*Q402</f>
        <v>21586.54</v>
      </c>
      <c r="S402" s="68">
        <v>28</v>
      </c>
      <c r="T402" s="69">
        <v>696.34</v>
      </c>
      <c r="U402" s="70">
        <f t="shared" ref="U402:U463" si="430">+S402*T402</f>
        <v>19497.52</v>
      </c>
      <c r="V402" s="71">
        <v>31</v>
      </c>
      <c r="W402" s="72">
        <v>696.34</v>
      </c>
      <c r="X402" s="67">
        <f t="shared" ref="X402:X463" si="431">+V402*W402</f>
        <v>21586.54</v>
      </c>
      <c r="Y402" s="74"/>
      <c r="Z402" s="75"/>
      <c r="AA402" s="76">
        <f t="shared" ref="AA402:AA463" si="432">+Y402*Z402</f>
        <v>0</v>
      </c>
      <c r="AB402" s="74"/>
      <c r="AC402" s="75"/>
      <c r="AD402" s="76">
        <f t="shared" ref="AD402:AD463" si="433">+AB402*AC402</f>
        <v>0</v>
      </c>
      <c r="AE402" s="74"/>
      <c r="AF402" s="75"/>
      <c r="AG402" s="61">
        <f t="shared" ref="AG402:AG463" si="434">+AE402*AF402</f>
        <v>0</v>
      </c>
      <c r="AH402" s="61"/>
      <c r="AI402" s="75"/>
      <c r="AJ402" s="76">
        <f t="shared" ref="AJ402:AJ463" si="435">+AH402*AI402</f>
        <v>0</v>
      </c>
      <c r="AK402" s="74"/>
      <c r="AL402" s="75"/>
      <c r="AM402" s="76">
        <f t="shared" ref="AM402:AM463" si="436">+AK402*AL402</f>
        <v>0</v>
      </c>
      <c r="AN402" s="74"/>
      <c r="AO402" s="75"/>
      <c r="AP402" s="76">
        <f t="shared" ref="AP402:AP463" si="437">+AN402*AO402</f>
        <v>0</v>
      </c>
      <c r="AQ402" s="74"/>
      <c r="AR402" s="75"/>
      <c r="AS402" s="76">
        <f t="shared" ref="AS402:AS463" si="438">+AQ402*AR402</f>
        <v>0</v>
      </c>
      <c r="AT402" s="74"/>
      <c r="AU402" s="75"/>
      <c r="AV402" s="76">
        <f t="shared" ref="AV402:AV463" si="439">+AT402*AU402</f>
        <v>0</v>
      </c>
      <c r="AW402" s="74"/>
      <c r="AX402" s="75"/>
      <c r="AY402" s="61">
        <f t="shared" ref="AY402:AY463" si="440">+AW402*AX402</f>
        <v>0</v>
      </c>
    </row>
    <row r="403" spans="1:51" ht="30" customHeight="1">
      <c r="A403" s="199" t="s">
        <v>12</v>
      </c>
      <c r="B403" s="235" t="s">
        <v>114</v>
      </c>
      <c r="C403" s="19" t="s">
        <v>113</v>
      </c>
      <c r="D403" s="79">
        <v>75</v>
      </c>
      <c r="E403" s="397">
        <v>200</v>
      </c>
      <c r="F403" s="80">
        <f t="shared" si="427"/>
        <v>15000</v>
      </c>
      <c r="G403" s="81">
        <f t="shared" si="413"/>
        <v>17550</v>
      </c>
      <c r="H403" s="222"/>
      <c r="I403" s="223">
        <f t="shared" si="409"/>
        <v>90</v>
      </c>
      <c r="J403" s="223">
        <f t="shared" si="410"/>
        <v>0</v>
      </c>
      <c r="K403" s="224">
        <f t="shared" si="393"/>
        <v>90</v>
      </c>
      <c r="L403" s="197">
        <f t="shared" si="394"/>
        <v>-15</v>
      </c>
      <c r="M403" s="113">
        <f t="shared" si="395"/>
        <v>-0.2</v>
      </c>
      <c r="N403" s="114">
        <f t="shared" si="428"/>
        <v>16639.199999999997</v>
      </c>
      <c r="O403" s="198">
        <f t="shared" si="412"/>
        <v>-1639.1999999999971</v>
      </c>
      <c r="P403" s="225">
        <v>31</v>
      </c>
      <c r="Q403" s="69">
        <v>184.88</v>
      </c>
      <c r="R403" s="70">
        <f t="shared" si="429"/>
        <v>5731.28</v>
      </c>
      <c r="S403" s="68">
        <v>28</v>
      </c>
      <c r="T403" s="69">
        <v>184.88</v>
      </c>
      <c r="U403" s="70">
        <f t="shared" si="430"/>
        <v>5176.6399999999994</v>
      </c>
      <c r="V403" s="71">
        <v>31</v>
      </c>
      <c r="W403" s="72">
        <v>184.88</v>
      </c>
      <c r="X403" s="67">
        <f t="shared" si="431"/>
        <v>5731.28</v>
      </c>
      <c r="Y403" s="74"/>
      <c r="Z403" s="75"/>
      <c r="AA403" s="76">
        <f t="shared" si="432"/>
        <v>0</v>
      </c>
      <c r="AB403" s="74"/>
      <c r="AC403" s="75"/>
      <c r="AD403" s="76">
        <f t="shared" si="433"/>
        <v>0</v>
      </c>
      <c r="AE403" s="74"/>
      <c r="AF403" s="75"/>
      <c r="AG403" s="61">
        <f t="shared" si="434"/>
        <v>0</v>
      </c>
      <c r="AH403" s="61"/>
      <c r="AI403" s="75"/>
      <c r="AJ403" s="76">
        <f t="shared" si="435"/>
        <v>0</v>
      </c>
      <c r="AK403" s="74"/>
      <c r="AL403" s="75"/>
      <c r="AM403" s="76">
        <f t="shared" si="436"/>
        <v>0</v>
      </c>
      <c r="AN403" s="74"/>
      <c r="AO403" s="75"/>
      <c r="AP403" s="76">
        <f t="shared" si="437"/>
        <v>0</v>
      </c>
      <c r="AQ403" s="74"/>
      <c r="AR403" s="75"/>
      <c r="AS403" s="76">
        <f t="shared" si="438"/>
        <v>0</v>
      </c>
      <c r="AT403" s="74"/>
      <c r="AU403" s="75"/>
      <c r="AV403" s="76">
        <f t="shared" si="439"/>
        <v>0</v>
      </c>
      <c r="AW403" s="74"/>
      <c r="AX403" s="75"/>
      <c r="AY403" s="61">
        <f t="shared" si="440"/>
        <v>0</v>
      </c>
    </row>
    <row r="404" spans="1:51" s="3" customFormat="1" ht="30" customHeight="1">
      <c r="A404" s="134">
        <v>4</v>
      </c>
      <c r="B404" s="355" t="s">
        <v>115</v>
      </c>
      <c r="C404" s="356"/>
      <c r="D404" s="88"/>
      <c r="E404" s="88"/>
      <c r="F404" s="89">
        <f>SUM(F405:F413)</f>
        <v>53694</v>
      </c>
      <c r="G404" s="136">
        <f>SUM(G405:G413)</f>
        <v>62821.98</v>
      </c>
      <c r="H404" s="398"/>
      <c r="I404" s="399">
        <f t="shared" ref="I404:J404" si="441">SUM(I405:I413)</f>
        <v>3175</v>
      </c>
      <c r="J404" s="399">
        <f t="shared" si="441"/>
        <v>1939</v>
      </c>
      <c r="K404" s="400">
        <f t="shared" si="393"/>
        <v>5114</v>
      </c>
      <c r="L404" s="197">
        <f t="shared" si="394"/>
        <v>-5114</v>
      </c>
      <c r="M404" s="113" t="e">
        <f t="shared" si="395"/>
        <v>#DIV/0!</v>
      </c>
      <c r="N404" s="268">
        <f t="shared" ref="N404:O404" si="442">SUM(N405:N413)</f>
        <v>63439.199999999997</v>
      </c>
      <c r="O404" s="269">
        <f t="shared" si="442"/>
        <v>-9745.2000000000007</v>
      </c>
      <c r="P404" s="97"/>
      <c r="Q404" s="98"/>
      <c r="R404" s="99">
        <f>SUM(R405:R413)</f>
        <v>3157</v>
      </c>
      <c r="S404" s="100"/>
      <c r="T404" s="98"/>
      <c r="U404" s="99">
        <f t="shared" ref="U404" si="443">SUM(U405:U413)</f>
        <v>738.4</v>
      </c>
      <c r="V404" s="100"/>
      <c r="W404" s="101"/>
      <c r="X404" s="99">
        <f t="shared" ref="X404" si="444">SUM(X405:X413)</f>
        <v>4419</v>
      </c>
      <c r="Y404" s="100"/>
      <c r="Z404" s="98"/>
      <c r="AA404" s="99">
        <f t="shared" ref="AA404" si="445">SUM(AA405:AA413)</f>
        <v>48</v>
      </c>
      <c r="AB404" s="100"/>
      <c r="AC404" s="98"/>
      <c r="AD404" s="99">
        <f t="shared" ref="AD404" si="446">SUM(AD405:AD413)</f>
        <v>37100</v>
      </c>
      <c r="AE404" s="100"/>
      <c r="AF404" s="98"/>
      <c r="AG404" s="93">
        <f t="shared" ref="AG404" si="447">SUM(AG405:AG413)</f>
        <v>445</v>
      </c>
      <c r="AH404" s="93"/>
      <c r="AI404" s="98"/>
      <c r="AJ404" s="99">
        <f t="shared" ref="AJ404" si="448">SUM(AJ405:AJ413)</f>
        <v>14124</v>
      </c>
      <c r="AK404" s="100"/>
      <c r="AL404" s="98"/>
      <c r="AM404" s="99">
        <f t="shared" ref="AM404" si="449">SUM(AM405:AM413)</f>
        <v>0</v>
      </c>
      <c r="AN404" s="100"/>
      <c r="AO404" s="98"/>
      <c r="AP404" s="99">
        <f t="shared" ref="AP404" si="450">SUM(AP405:AP413)</f>
        <v>3407.8000000000006</v>
      </c>
      <c r="AQ404" s="100"/>
      <c r="AR404" s="98"/>
      <c r="AS404" s="99">
        <f t="shared" ref="AS404" si="451">SUM(AS405:AS413)</f>
        <v>0</v>
      </c>
      <c r="AT404" s="100"/>
      <c r="AU404" s="98"/>
      <c r="AV404" s="99">
        <f t="shared" ref="AV404" si="452">SUM(AV405:AV413)</f>
        <v>0</v>
      </c>
      <c r="AW404" s="100"/>
      <c r="AX404" s="98"/>
      <c r="AY404" s="93">
        <f t="shared" ref="AY404" si="453">SUM(AY405:AY413)</f>
        <v>0</v>
      </c>
    </row>
    <row r="405" spans="1:51" ht="60.75" customHeight="1">
      <c r="A405" s="199" t="s">
        <v>15</v>
      </c>
      <c r="B405" s="200" t="s">
        <v>116</v>
      </c>
      <c r="C405" s="19" t="s">
        <v>17</v>
      </c>
      <c r="D405" s="139">
        <v>1500</v>
      </c>
      <c r="E405" s="139">
        <v>0.6</v>
      </c>
      <c r="F405" s="107">
        <f t="shared" ref="F405:F414" si="454">D405*E405</f>
        <v>900</v>
      </c>
      <c r="G405" s="108">
        <f t="shared" si="413"/>
        <v>1053</v>
      </c>
      <c r="H405" s="401"/>
      <c r="I405" s="198">
        <f t="shared" si="409"/>
        <v>1500</v>
      </c>
      <c r="J405" s="198">
        <f t="shared" si="410"/>
        <v>0</v>
      </c>
      <c r="K405" s="224">
        <f t="shared" si="393"/>
        <v>1500</v>
      </c>
      <c r="L405" s="197">
        <f t="shared" si="394"/>
        <v>0</v>
      </c>
      <c r="M405" s="113">
        <f t="shared" si="395"/>
        <v>0</v>
      </c>
      <c r="N405" s="114">
        <f t="shared" ref="N405:N414" si="455">+R405+U405+X405+AA405+AD405+AG405+AJ405+AM405+AP405+AS405+AV405+AY405</f>
        <v>900</v>
      </c>
      <c r="O405" s="198">
        <f t="shared" si="412"/>
        <v>0</v>
      </c>
      <c r="P405" s="82"/>
      <c r="Q405" s="75"/>
      <c r="R405" s="76">
        <f t="shared" si="429"/>
        <v>0</v>
      </c>
      <c r="S405" s="74"/>
      <c r="T405" s="75"/>
      <c r="U405" s="76">
        <f t="shared" si="430"/>
        <v>0</v>
      </c>
      <c r="V405" s="74"/>
      <c r="W405" s="83"/>
      <c r="X405" s="76">
        <f t="shared" si="431"/>
        <v>0</v>
      </c>
      <c r="Y405" s="74"/>
      <c r="Z405" s="75"/>
      <c r="AA405" s="76">
        <f t="shared" si="432"/>
        <v>0</v>
      </c>
      <c r="AB405" s="71">
        <v>1500</v>
      </c>
      <c r="AC405" s="66">
        <v>0.6</v>
      </c>
      <c r="AD405" s="67">
        <f t="shared" si="433"/>
        <v>900</v>
      </c>
      <c r="AE405" s="74"/>
      <c r="AF405" s="75"/>
      <c r="AG405" s="61">
        <f t="shared" si="434"/>
        <v>0</v>
      </c>
      <c r="AH405" s="61"/>
      <c r="AI405" s="75"/>
      <c r="AJ405" s="76">
        <f t="shared" si="435"/>
        <v>0</v>
      </c>
      <c r="AK405" s="74"/>
      <c r="AL405" s="75"/>
      <c r="AM405" s="76">
        <f t="shared" si="436"/>
        <v>0</v>
      </c>
      <c r="AN405" s="74"/>
      <c r="AO405" s="75"/>
      <c r="AP405" s="76">
        <f t="shared" si="437"/>
        <v>0</v>
      </c>
      <c r="AQ405" s="74"/>
      <c r="AR405" s="75"/>
      <c r="AS405" s="76">
        <f t="shared" si="438"/>
        <v>0</v>
      </c>
      <c r="AT405" s="74"/>
      <c r="AU405" s="75"/>
      <c r="AV405" s="76">
        <f t="shared" si="439"/>
        <v>0</v>
      </c>
      <c r="AW405" s="74"/>
      <c r="AX405" s="75"/>
      <c r="AY405" s="61">
        <f t="shared" si="440"/>
        <v>0</v>
      </c>
    </row>
    <row r="406" spans="1:51" ht="70.5" customHeight="1">
      <c r="A406" s="199" t="s">
        <v>16</v>
      </c>
      <c r="B406" s="200" t="s">
        <v>117</v>
      </c>
      <c r="C406" s="19" t="s">
        <v>131</v>
      </c>
      <c r="D406" s="139">
        <v>500</v>
      </c>
      <c r="E406" s="139">
        <v>9.8000000000000007</v>
      </c>
      <c r="F406" s="107">
        <f t="shared" si="454"/>
        <v>4900</v>
      </c>
      <c r="G406" s="141">
        <f t="shared" si="413"/>
        <v>5733</v>
      </c>
      <c r="H406" s="222"/>
      <c r="I406" s="223">
        <f t="shared" si="409"/>
        <v>403</v>
      </c>
      <c r="J406" s="223">
        <f t="shared" si="410"/>
        <v>11</v>
      </c>
      <c r="K406" s="224">
        <f t="shared" si="393"/>
        <v>414</v>
      </c>
      <c r="L406" s="197">
        <f t="shared" si="394"/>
        <v>86</v>
      </c>
      <c r="M406" s="113">
        <f t="shared" si="395"/>
        <v>0.17199999999999999</v>
      </c>
      <c r="N406" s="114">
        <f t="shared" si="455"/>
        <v>4057.2000000000007</v>
      </c>
      <c r="O406" s="198">
        <f t="shared" si="412"/>
        <v>842.79999999999927</v>
      </c>
      <c r="P406" s="225">
        <v>20</v>
      </c>
      <c r="Q406" s="69">
        <v>9.8000000000000007</v>
      </c>
      <c r="R406" s="70">
        <f t="shared" si="429"/>
        <v>196</v>
      </c>
      <c r="S406" s="68">
        <v>8</v>
      </c>
      <c r="T406" s="69">
        <v>9.8000000000000007</v>
      </c>
      <c r="U406" s="70">
        <f t="shared" si="430"/>
        <v>78.400000000000006</v>
      </c>
      <c r="V406" s="71">
        <v>30</v>
      </c>
      <c r="W406" s="72">
        <v>9.8000000000000007</v>
      </c>
      <c r="X406" s="67">
        <f t="shared" si="431"/>
        <v>294</v>
      </c>
      <c r="Y406" s="74"/>
      <c r="Z406" s="75"/>
      <c r="AA406" s="76">
        <f t="shared" si="432"/>
        <v>0</v>
      </c>
      <c r="AB406" s="71">
        <v>340</v>
      </c>
      <c r="AC406" s="66">
        <v>9.8000000000000007</v>
      </c>
      <c r="AD406" s="67">
        <f t="shared" si="433"/>
        <v>3332.0000000000005</v>
      </c>
      <c r="AE406" s="68">
        <v>5</v>
      </c>
      <c r="AF406" s="69">
        <v>9.8000000000000007</v>
      </c>
      <c r="AG406" s="73">
        <f t="shared" si="434"/>
        <v>49</v>
      </c>
      <c r="AH406" s="61"/>
      <c r="AI406" s="75"/>
      <c r="AJ406" s="76">
        <f t="shared" si="435"/>
        <v>0</v>
      </c>
      <c r="AK406" s="74"/>
      <c r="AL406" s="75"/>
      <c r="AM406" s="76">
        <f t="shared" si="436"/>
        <v>0</v>
      </c>
      <c r="AN406" s="68">
        <v>11</v>
      </c>
      <c r="AO406" s="69">
        <v>9.8000000000000007</v>
      </c>
      <c r="AP406" s="70">
        <f t="shared" si="437"/>
        <v>107.80000000000001</v>
      </c>
      <c r="AQ406" s="74"/>
      <c r="AR406" s="75"/>
      <c r="AS406" s="76">
        <f t="shared" si="438"/>
        <v>0</v>
      </c>
      <c r="AT406" s="74"/>
      <c r="AU406" s="75"/>
      <c r="AV406" s="76">
        <f t="shared" si="439"/>
        <v>0</v>
      </c>
      <c r="AW406" s="74"/>
      <c r="AX406" s="75"/>
      <c r="AY406" s="61">
        <f t="shared" si="440"/>
        <v>0</v>
      </c>
    </row>
    <row r="407" spans="1:51" ht="68.25" customHeight="1">
      <c r="A407" s="199" t="s">
        <v>583</v>
      </c>
      <c r="B407" s="200" t="s">
        <v>118</v>
      </c>
      <c r="C407" s="19" t="s">
        <v>131</v>
      </c>
      <c r="D407" s="139">
        <v>1000</v>
      </c>
      <c r="E407" s="139">
        <v>35</v>
      </c>
      <c r="F407" s="107">
        <f t="shared" si="454"/>
        <v>35000</v>
      </c>
      <c r="G407" s="141">
        <f t="shared" si="413"/>
        <v>40950</v>
      </c>
      <c r="H407" s="222"/>
      <c r="I407" s="223">
        <f t="shared" si="409"/>
        <v>1233</v>
      </c>
      <c r="J407" s="223">
        <f t="shared" si="410"/>
        <v>428</v>
      </c>
      <c r="K407" s="224">
        <f t="shared" si="393"/>
        <v>1661</v>
      </c>
      <c r="L407" s="197">
        <f t="shared" si="394"/>
        <v>-661</v>
      </c>
      <c r="M407" s="113">
        <f t="shared" si="395"/>
        <v>-0.66100000000000003</v>
      </c>
      <c r="N407" s="114">
        <f t="shared" si="455"/>
        <v>54813</v>
      </c>
      <c r="O407" s="198">
        <f t="shared" si="412"/>
        <v>-19813</v>
      </c>
      <c r="P407" s="225">
        <v>80</v>
      </c>
      <c r="Q407" s="69">
        <v>33</v>
      </c>
      <c r="R407" s="70">
        <f t="shared" si="429"/>
        <v>2640</v>
      </c>
      <c r="S407" s="68">
        <v>20</v>
      </c>
      <c r="T407" s="69">
        <v>33</v>
      </c>
      <c r="U407" s="70">
        <f t="shared" si="430"/>
        <v>660</v>
      </c>
      <c r="V407" s="71">
        <f>105+20</f>
        <v>125</v>
      </c>
      <c r="W407" s="72">
        <v>33</v>
      </c>
      <c r="X407" s="67">
        <f t="shared" si="431"/>
        <v>4125</v>
      </c>
      <c r="Y407" s="74"/>
      <c r="Z407" s="75"/>
      <c r="AA407" s="76">
        <f t="shared" si="432"/>
        <v>0</v>
      </c>
      <c r="AB407" s="71">
        <v>996</v>
      </c>
      <c r="AC407" s="66">
        <v>33</v>
      </c>
      <c r="AD407" s="67">
        <f t="shared" si="433"/>
        <v>32868</v>
      </c>
      <c r="AE407" s="68">
        <v>12</v>
      </c>
      <c r="AF407" s="69">
        <v>33</v>
      </c>
      <c r="AG407" s="73">
        <f t="shared" si="434"/>
        <v>396</v>
      </c>
      <c r="AH407" s="73">
        <v>428</v>
      </c>
      <c r="AI407" s="69">
        <v>33</v>
      </c>
      <c r="AJ407" s="70">
        <f t="shared" si="435"/>
        <v>14124</v>
      </c>
      <c r="AK407" s="74"/>
      <c r="AL407" s="75"/>
      <c r="AM407" s="76">
        <f t="shared" si="436"/>
        <v>0</v>
      </c>
      <c r="AN407" s="74"/>
      <c r="AO407" s="75"/>
      <c r="AP407" s="76">
        <f t="shared" si="437"/>
        <v>0</v>
      </c>
      <c r="AQ407" s="74"/>
      <c r="AR407" s="75"/>
      <c r="AS407" s="76">
        <f t="shared" si="438"/>
        <v>0</v>
      </c>
      <c r="AT407" s="74"/>
      <c r="AU407" s="75"/>
      <c r="AV407" s="76">
        <f t="shared" si="439"/>
        <v>0</v>
      </c>
      <c r="AW407" s="74"/>
      <c r="AX407" s="75"/>
      <c r="AY407" s="61">
        <f t="shared" si="440"/>
        <v>0</v>
      </c>
    </row>
    <row r="408" spans="1:51" ht="58.5" customHeight="1">
      <c r="A408" s="199" t="s">
        <v>584</v>
      </c>
      <c r="B408" s="200" t="s">
        <v>119</v>
      </c>
      <c r="C408" s="19" t="s">
        <v>131</v>
      </c>
      <c r="D408" s="139">
        <v>50</v>
      </c>
      <c r="E408" s="106">
        <v>32</v>
      </c>
      <c r="F408" s="107">
        <f t="shared" si="454"/>
        <v>1600</v>
      </c>
      <c r="G408" s="141">
        <f t="shared" si="413"/>
        <v>1872</v>
      </c>
      <c r="H408" s="222"/>
      <c r="I408" s="223">
        <f t="shared" si="409"/>
        <v>0</v>
      </c>
      <c r="J408" s="223">
        <f t="shared" si="410"/>
        <v>0</v>
      </c>
      <c r="K408" s="224">
        <f t="shared" si="393"/>
        <v>0</v>
      </c>
      <c r="L408" s="197">
        <f t="shared" si="394"/>
        <v>50</v>
      </c>
      <c r="M408" s="113">
        <f t="shared" si="395"/>
        <v>1</v>
      </c>
      <c r="N408" s="114">
        <f t="shared" si="455"/>
        <v>0</v>
      </c>
      <c r="O408" s="198">
        <f t="shared" si="412"/>
        <v>1600</v>
      </c>
      <c r="P408" s="82"/>
      <c r="Q408" s="75"/>
      <c r="R408" s="76">
        <f t="shared" si="429"/>
        <v>0</v>
      </c>
      <c r="S408" s="74"/>
      <c r="T408" s="75"/>
      <c r="U408" s="76">
        <f t="shared" si="430"/>
        <v>0</v>
      </c>
      <c r="V408" s="74"/>
      <c r="W408" s="83"/>
      <c r="X408" s="76">
        <f t="shared" si="431"/>
        <v>0</v>
      </c>
      <c r="Y408" s="74"/>
      <c r="Z408" s="75"/>
      <c r="AA408" s="76">
        <f t="shared" si="432"/>
        <v>0</v>
      </c>
      <c r="AB408" s="74"/>
      <c r="AC408" s="75"/>
      <c r="AD408" s="76">
        <f t="shared" si="433"/>
        <v>0</v>
      </c>
      <c r="AE408" s="74"/>
      <c r="AF408" s="75"/>
      <c r="AG408" s="61">
        <f t="shared" si="434"/>
        <v>0</v>
      </c>
      <c r="AH408" s="61"/>
      <c r="AI408" s="75"/>
      <c r="AJ408" s="76">
        <f t="shared" si="435"/>
        <v>0</v>
      </c>
      <c r="AK408" s="74"/>
      <c r="AL408" s="75"/>
      <c r="AM408" s="76">
        <f t="shared" si="436"/>
        <v>0</v>
      </c>
      <c r="AN408" s="74"/>
      <c r="AO408" s="75"/>
      <c r="AP408" s="76">
        <f t="shared" si="437"/>
        <v>0</v>
      </c>
      <c r="AQ408" s="74"/>
      <c r="AR408" s="75"/>
      <c r="AS408" s="76">
        <f t="shared" si="438"/>
        <v>0</v>
      </c>
      <c r="AT408" s="74"/>
      <c r="AU408" s="75"/>
      <c r="AV408" s="76">
        <f t="shared" si="439"/>
        <v>0</v>
      </c>
      <c r="AW408" s="74"/>
      <c r="AX408" s="75"/>
      <c r="AY408" s="61">
        <f t="shared" si="440"/>
        <v>0</v>
      </c>
    </row>
    <row r="409" spans="1:51" ht="56.25" customHeight="1">
      <c r="A409" s="199" t="s">
        <v>585</v>
      </c>
      <c r="B409" s="200" t="s">
        <v>120</v>
      </c>
      <c r="C409" s="19" t="s">
        <v>131</v>
      </c>
      <c r="D409" s="106">
        <v>150</v>
      </c>
      <c r="E409" s="106">
        <v>37</v>
      </c>
      <c r="F409" s="107">
        <f t="shared" si="454"/>
        <v>5550</v>
      </c>
      <c r="G409" s="108">
        <f t="shared" si="413"/>
        <v>6493.5</v>
      </c>
      <c r="H409" s="401"/>
      <c r="I409" s="198">
        <f t="shared" si="409"/>
        <v>7</v>
      </c>
      <c r="J409" s="198">
        <f t="shared" si="410"/>
        <v>0</v>
      </c>
      <c r="K409" s="224">
        <f t="shared" si="393"/>
        <v>7</v>
      </c>
      <c r="L409" s="197">
        <f t="shared" si="394"/>
        <v>143</v>
      </c>
      <c r="M409" s="113">
        <f t="shared" si="395"/>
        <v>0.95333333333333337</v>
      </c>
      <c r="N409" s="114">
        <f t="shared" si="455"/>
        <v>231</v>
      </c>
      <c r="O409" s="198">
        <f t="shared" si="412"/>
        <v>5319</v>
      </c>
      <c r="P409" s="225">
        <v>7</v>
      </c>
      <c r="Q409" s="69">
        <v>33</v>
      </c>
      <c r="R409" s="70">
        <f t="shared" si="429"/>
        <v>231</v>
      </c>
      <c r="S409" s="74"/>
      <c r="T409" s="75"/>
      <c r="U409" s="76">
        <f t="shared" si="430"/>
        <v>0</v>
      </c>
      <c r="V409" s="74"/>
      <c r="W409" s="83"/>
      <c r="X409" s="76">
        <f t="shared" si="431"/>
        <v>0</v>
      </c>
      <c r="Y409" s="74"/>
      <c r="Z409" s="75"/>
      <c r="AA409" s="76">
        <f t="shared" si="432"/>
        <v>0</v>
      </c>
      <c r="AB409" s="74"/>
      <c r="AC409" s="75"/>
      <c r="AD409" s="76">
        <f t="shared" si="433"/>
        <v>0</v>
      </c>
      <c r="AE409" s="74"/>
      <c r="AF409" s="75"/>
      <c r="AG409" s="61">
        <f t="shared" si="434"/>
        <v>0</v>
      </c>
      <c r="AH409" s="61"/>
      <c r="AI409" s="75"/>
      <c r="AJ409" s="76">
        <f t="shared" si="435"/>
        <v>0</v>
      </c>
      <c r="AK409" s="74"/>
      <c r="AL409" s="75"/>
      <c r="AM409" s="76">
        <f t="shared" si="436"/>
        <v>0</v>
      </c>
      <c r="AN409" s="74"/>
      <c r="AO409" s="75"/>
      <c r="AP409" s="76">
        <f t="shared" si="437"/>
        <v>0</v>
      </c>
      <c r="AQ409" s="74"/>
      <c r="AR409" s="75"/>
      <c r="AS409" s="76">
        <f t="shared" si="438"/>
        <v>0</v>
      </c>
      <c r="AT409" s="74"/>
      <c r="AU409" s="75"/>
      <c r="AV409" s="76">
        <f t="shared" si="439"/>
        <v>0</v>
      </c>
      <c r="AW409" s="74"/>
      <c r="AX409" s="75"/>
      <c r="AY409" s="61">
        <f t="shared" si="440"/>
        <v>0</v>
      </c>
    </row>
    <row r="410" spans="1:51" ht="56.25" customHeight="1">
      <c r="A410" s="199" t="s">
        <v>586</v>
      </c>
      <c r="B410" s="200" t="s">
        <v>121</v>
      </c>
      <c r="C410" s="19" t="s">
        <v>131</v>
      </c>
      <c r="D410" s="106">
        <v>25</v>
      </c>
      <c r="E410" s="106">
        <v>24</v>
      </c>
      <c r="F410" s="107">
        <f t="shared" si="454"/>
        <v>600</v>
      </c>
      <c r="G410" s="108">
        <f t="shared" si="413"/>
        <v>702</v>
      </c>
      <c r="H410" s="401"/>
      <c r="I410" s="198">
        <f t="shared" si="409"/>
        <v>2</v>
      </c>
      <c r="J410" s="198">
        <f t="shared" si="410"/>
        <v>0</v>
      </c>
      <c r="K410" s="224">
        <f t="shared" si="393"/>
        <v>2</v>
      </c>
      <c r="L410" s="197">
        <f t="shared" si="394"/>
        <v>23</v>
      </c>
      <c r="M410" s="113">
        <f t="shared" si="395"/>
        <v>0.92</v>
      </c>
      <c r="N410" s="114">
        <f t="shared" si="455"/>
        <v>48</v>
      </c>
      <c r="O410" s="198">
        <f t="shared" si="412"/>
        <v>552</v>
      </c>
      <c r="P410" s="82"/>
      <c r="Q410" s="75"/>
      <c r="R410" s="76">
        <f t="shared" si="429"/>
        <v>0</v>
      </c>
      <c r="S410" s="74"/>
      <c r="T410" s="75"/>
      <c r="U410" s="76">
        <f t="shared" si="430"/>
        <v>0</v>
      </c>
      <c r="V410" s="74"/>
      <c r="W410" s="83"/>
      <c r="X410" s="76">
        <f t="shared" si="431"/>
        <v>0</v>
      </c>
      <c r="Y410" s="71">
        <v>2</v>
      </c>
      <c r="Z410" s="66">
        <v>24</v>
      </c>
      <c r="AA410" s="67">
        <f t="shared" si="432"/>
        <v>48</v>
      </c>
      <c r="AB410" s="74"/>
      <c r="AC410" s="75"/>
      <c r="AD410" s="76">
        <f t="shared" si="433"/>
        <v>0</v>
      </c>
      <c r="AE410" s="74"/>
      <c r="AF410" s="75"/>
      <c r="AG410" s="61">
        <f t="shared" si="434"/>
        <v>0</v>
      </c>
      <c r="AH410" s="61"/>
      <c r="AI410" s="75"/>
      <c r="AJ410" s="76">
        <f t="shared" si="435"/>
        <v>0</v>
      </c>
      <c r="AK410" s="74"/>
      <c r="AL410" s="75"/>
      <c r="AM410" s="76">
        <f t="shared" si="436"/>
        <v>0</v>
      </c>
      <c r="AN410" s="74"/>
      <c r="AO410" s="75"/>
      <c r="AP410" s="76">
        <f t="shared" si="437"/>
        <v>0</v>
      </c>
      <c r="AQ410" s="74"/>
      <c r="AR410" s="75"/>
      <c r="AS410" s="76">
        <f t="shared" si="438"/>
        <v>0</v>
      </c>
      <c r="AT410" s="74"/>
      <c r="AU410" s="75"/>
      <c r="AV410" s="76">
        <f t="shared" si="439"/>
        <v>0</v>
      </c>
      <c r="AW410" s="74"/>
      <c r="AX410" s="75"/>
      <c r="AY410" s="61">
        <f t="shared" si="440"/>
        <v>0</v>
      </c>
    </row>
    <row r="411" spans="1:51" ht="56.25" customHeight="1">
      <c r="A411" s="199" t="s">
        <v>587</v>
      </c>
      <c r="B411" s="200" t="s">
        <v>122</v>
      </c>
      <c r="C411" s="19" t="s">
        <v>111</v>
      </c>
      <c r="D411" s="106">
        <v>200</v>
      </c>
      <c r="E411" s="106">
        <v>4</v>
      </c>
      <c r="F411" s="107">
        <f t="shared" si="454"/>
        <v>800</v>
      </c>
      <c r="G411" s="108">
        <f t="shared" si="413"/>
        <v>936</v>
      </c>
      <c r="H411" s="401"/>
      <c r="I411" s="198">
        <f t="shared" si="409"/>
        <v>30</v>
      </c>
      <c r="J411" s="198">
        <f t="shared" si="410"/>
        <v>0</v>
      </c>
      <c r="K411" s="224">
        <f t="shared" si="393"/>
        <v>30</v>
      </c>
      <c r="L411" s="197">
        <f t="shared" si="394"/>
        <v>170</v>
      </c>
      <c r="M411" s="113">
        <f t="shared" si="395"/>
        <v>0.85</v>
      </c>
      <c r="N411" s="114">
        <f t="shared" si="455"/>
        <v>90</v>
      </c>
      <c r="O411" s="198">
        <f t="shared" si="412"/>
        <v>710</v>
      </c>
      <c r="P411" s="225">
        <v>30</v>
      </c>
      <c r="Q411" s="69">
        <v>3</v>
      </c>
      <c r="R411" s="70">
        <f t="shared" si="429"/>
        <v>90</v>
      </c>
      <c r="S411" s="74"/>
      <c r="T411" s="75"/>
      <c r="U411" s="76">
        <f t="shared" si="430"/>
        <v>0</v>
      </c>
      <c r="V411" s="74"/>
      <c r="W411" s="83"/>
      <c r="X411" s="76">
        <f t="shared" si="431"/>
        <v>0</v>
      </c>
      <c r="Y411" s="74"/>
      <c r="Z411" s="75"/>
      <c r="AA411" s="76">
        <f t="shared" si="432"/>
        <v>0</v>
      </c>
      <c r="AB411" s="74"/>
      <c r="AC411" s="75"/>
      <c r="AD411" s="76">
        <f t="shared" si="433"/>
        <v>0</v>
      </c>
      <c r="AE411" s="74"/>
      <c r="AF411" s="75"/>
      <c r="AG411" s="61">
        <f t="shared" si="434"/>
        <v>0</v>
      </c>
      <c r="AH411" s="61"/>
      <c r="AI411" s="75"/>
      <c r="AJ411" s="76">
        <f t="shared" si="435"/>
        <v>0</v>
      </c>
      <c r="AK411" s="74"/>
      <c r="AL411" s="75"/>
      <c r="AM411" s="76">
        <f t="shared" si="436"/>
        <v>0</v>
      </c>
      <c r="AN411" s="74"/>
      <c r="AO411" s="75"/>
      <c r="AP411" s="76">
        <f t="shared" si="437"/>
        <v>0</v>
      </c>
      <c r="AQ411" s="74"/>
      <c r="AR411" s="75"/>
      <c r="AS411" s="76">
        <f t="shared" si="438"/>
        <v>0</v>
      </c>
      <c r="AT411" s="74"/>
      <c r="AU411" s="75"/>
      <c r="AV411" s="76">
        <f t="shared" si="439"/>
        <v>0</v>
      </c>
      <c r="AW411" s="74"/>
      <c r="AX411" s="75"/>
      <c r="AY411" s="61">
        <f t="shared" si="440"/>
        <v>0</v>
      </c>
    </row>
    <row r="412" spans="1:51" ht="56.25" customHeight="1">
      <c r="A412" s="199" t="s">
        <v>588</v>
      </c>
      <c r="B412" s="200" t="s">
        <v>123</v>
      </c>
      <c r="C412" s="19" t="s">
        <v>111</v>
      </c>
      <c r="D412" s="106">
        <v>18</v>
      </c>
      <c r="E412" s="106">
        <v>58</v>
      </c>
      <c r="F412" s="107">
        <f t="shared" si="454"/>
        <v>1044</v>
      </c>
      <c r="G412" s="108">
        <f t="shared" si="413"/>
        <v>1221.48</v>
      </c>
      <c r="H412" s="401"/>
      <c r="I412" s="198">
        <f t="shared" si="409"/>
        <v>0</v>
      </c>
      <c r="J412" s="198">
        <f t="shared" si="410"/>
        <v>0</v>
      </c>
      <c r="K412" s="224">
        <f t="shared" si="393"/>
        <v>0</v>
      </c>
      <c r="L412" s="197">
        <f t="shared" si="394"/>
        <v>18</v>
      </c>
      <c r="M412" s="113">
        <f t="shared" si="395"/>
        <v>1</v>
      </c>
      <c r="N412" s="114">
        <f t="shared" si="455"/>
        <v>0</v>
      </c>
      <c r="O412" s="198">
        <f t="shared" si="412"/>
        <v>1044</v>
      </c>
      <c r="P412" s="82"/>
      <c r="Q412" s="75"/>
      <c r="R412" s="76">
        <f t="shared" si="429"/>
        <v>0</v>
      </c>
      <c r="S412" s="74"/>
      <c r="T412" s="75"/>
      <c r="U412" s="76">
        <f t="shared" si="430"/>
        <v>0</v>
      </c>
      <c r="V412" s="74"/>
      <c r="W412" s="83"/>
      <c r="X412" s="76">
        <f t="shared" si="431"/>
        <v>0</v>
      </c>
      <c r="Y412" s="74"/>
      <c r="Z412" s="75"/>
      <c r="AA412" s="76">
        <f t="shared" si="432"/>
        <v>0</v>
      </c>
      <c r="AB412" s="74"/>
      <c r="AC412" s="75"/>
      <c r="AD412" s="76">
        <f t="shared" si="433"/>
        <v>0</v>
      </c>
      <c r="AE412" s="74"/>
      <c r="AF412" s="75"/>
      <c r="AG412" s="61">
        <f t="shared" si="434"/>
        <v>0</v>
      </c>
      <c r="AH412" s="61"/>
      <c r="AI412" s="75"/>
      <c r="AJ412" s="76">
        <f t="shared" si="435"/>
        <v>0</v>
      </c>
      <c r="AK412" s="74"/>
      <c r="AL412" s="75"/>
      <c r="AM412" s="76">
        <f t="shared" si="436"/>
        <v>0</v>
      </c>
      <c r="AN412" s="74"/>
      <c r="AO412" s="75"/>
      <c r="AP412" s="76">
        <f t="shared" si="437"/>
        <v>0</v>
      </c>
      <c r="AQ412" s="74"/>
      <c r="AR412" s="75"/>
      <c r="AS412" s="76">
        <f t="shared" si="438"/>
        <v>0</v>
      </c>
      <c r="AT412" s="74"/>
      <c r="AU412" s="75"/>
      <c r="AV412" s="76">
        <f t="shared" si="439"/>
        <v>0</v>
      </c>
      <c r="AW412" s="74"/>
      <c r="AX412" s="75"/>
      <c r="AY412" s="61">
        <f t="shared" si="440"/>
        <v>0</v>
      </c>
    </row>
    <row r="413" spans="1:51" ht="60.75" customHeight="1">
      <c r="A413" s="199" t="s">
        <v>589</v>
      </c>
      <c r="B413" s="200" t="s">
        <v>124</v>
      </c>
      <c r="C413" s="19" t="s">
        <v>111</v>
      </c>
      <c r="D413" s="106">
        <v>1500</v>
      </c>
      <c r="E413" s="106">
        <v>2.2000000000000002</v>
      </c>
      <c r="F413" s="107">
        <f t="shared" si="454"/>
        <v>3300.0000000000005</v>
      </c>
      <c r="G413" s="108">
        <f t="shared" si="413"/>
        <v>3861.0000000000005</v>
      </c>
      <c r="H413" s="401"/>
      <c r="I413" s="198">
        <f t="shared" si="409"/>
        <v>0</v>
      </c>
      <c r="J413" s="198">
        <f t="shared" si="410"/>
        <v>1500</v>
      </c>
      <c r="K413" s="224">
        <f t="shared" si="393"/>
        <v>1500</v>
      </c>
      <c r="L413" s="197">
        <f t="shared" si="394"/>
        <v>0</v>
      </c>
      <c r="M413" s="113">
        <f t="shared" si="395"/>
        <v>0</v>
      </c>
      <c r="N413" s="114">
        <f t="shared" si="455"/>
        <v>3300.0000000000005</v>
      </c>
      <c r="O413" s="198">
        <f t="shared" si="412"/>
        <v>0</v>
      </c>
      <c r="P413" s="82"/>
      <c r="Q413" s="75"/>
      <c r="R413" s="76">
        <f t="shared" si="429"/>
        <v>0</v>
      </c>
      <c r="S413" s="74"/>
      <c r="T413" s="75"/>
      <c r="U413" s="76">
        <f t="shared" si="430"/>
        <v>0</v>
      </c>
      <c r="V413" s="74"/>
      <c r="W413" s="83"/>
      <c r="X413" s="76">
        <f t="shared" si="431"/>
        <v>0</v>
      </c>
      <c r="Y413" s="74"/>
      <c r="Z413" s="75"/>
      <c r="AA413" s="76">
        <f t="shared" si="432"/>
        <v>0</v>
      </c>
      <c r="AB413" s="74"/>
      <c r="AC413" s="75"/>
      <c r="AD413" s="76">
        <f t="shared" si="433"/>
        <v>0</v>
      </c>
      <c r="AE413" s="74"/>
      <c r="AF413" s="75"/>
      <c r="AG413" s="61">
        <f t="shared" si="434"/>
        <v>0</v>
      </c>
      <c r="AH413" s="61"/>
      <c r="AI413" s="75"/>
      <c r="AJ413" s="76">
        <f t="shared" si="435"/>
        <v>0</v>
      </c>
      <c r="AK413" s="74"/>
      <c r="AL413" s="75"/>
      <c r="AM413" s="76">
        <f t="shared" si="436"/>
        <v>0</v>
      </c>
      <c r="AN413" s="68">
        <v>1500</v>
      </c>
      <c r="AO413" s="69">
        <v>2.2000000000000002</v>
      </c>
      <c r="AP413" s="70">
        <f t="shared" si="437"/>
        <v>3300.0000000000005</v>
      </c>
      <c r="AQ413" s="74"/>
      <c r="AR413" s="75"/>
      <c r="AS413" s="76">
        <f t="shared" si="438"/>
        <v>0</v>
      </c>
      <c r="AT413" s="74"/>
      <c r="AU413" s="75"/>
      <c r="AV413" s="76">
        <f t="shared" si="439"/>
        <v>0</v>
      </c>
      <c r="AW413" s="74"/>
      <c r="AX413" s="75"/>
      <c r="AY413" s="61">
        <f t="shared" si="440"/>
        <v>0</v>
      </c>
    </row>
    <row r="414" spans="1:51" s="3" customFormat="1" ht="397.5" customHeight="1">
      <c r="A414" s="402">
        <v>5</v>
      </c>
      <c r="B414" s="403" t="s">
        <v>253</v>
      </c>
      <c r="C414" s="404" t="s">
        <v>113</v>
      </c>
      <c r="D414" s="405">
        <v>120</v>
      </c>
      <c r="E414" s="405">
        <v>400</v>
      </c>
      <c r="F414" s="366">
        <f t="shared" si="454"/>
        <v>48000</v>
      </c>
      <c r="G414" s="367">
        <f t="shared" si="413"/>
        <v>56160</v>
      </c>
      <c r="H414" s="392"/>
      <c r="I414" s="393">
        <f t="shared" si="409"/>
        <v>91</v>
      </c>
      <c r="J414" s="393">
        <f t="shared" si="410"/>
        <v>62</v>
      </c>
      <c r="K414" s="394">
        <f t="shared" si="393"/>
        <v>153</v>
      </c>
      <c r="L414" s="197">
        <f t="shared" si="394"/>
        <v>-33</v>
      </c>
      <c r="M414" s="113">
        <f t="shared" si="395"/>
        <v>-0.27500000000000002</v>
      </c>
      <c r="N414" s="114">
        <f t="shared" si="455"/>
        <v>61200</v>
      </c>
      <c r="O414" s="198">
        <f t="shared" si="412"/>
        <v>-13200</v>
      </c>
      <c r="P414" s="97"/>
      <c r="Q414" s="98"/>
      <c r="R414" s="99">
        <f t="shared" si="429"/>
        <v>0</v>
      </c>
      <c r="S414" s="100"/>
      <c r="T414" s="98"/>
      <c r="U414" s="99">
        <f t="shared" si="430"/>
        <v>0</v>
      </c>
      <c r="V414" s="100"/>
      <c r="W414" s="101"/>
      <c r="X414" s="99">
        <f t="shared" si="431"/>
        <v>0</v>
      </c>
      <c r="Y414" s="276">
        <v>30</v>
      </c>
      <c r="Z414" s="271">
        <v>400</v>
      </c>
      <c r="AA414" s="272">
        <f t="shared" si="432"/>
        <v>12000</v>
      </c>
      <c r="AB414" s="276">
        <v>31</v>
      </c>
      <c r="AC414" s="271">
        <v>400</v>
      </c>
      <c r="AD414" s="272">
        <f t="shared" si="433"/>
        <v>12400</v>
      </c>
      <c r="AE414" s="273">
        <v>30</v>
      </c>
      <c r="AF414" s="274">
        <v>400</v>
      </c>
      <c r="AG414" s="291">
        <f t="shared" si="434"/>
        <v>12000</v>
      </c>
      <c r="AH414" s="291">
        <v>31</v>
      </c>
      <c r="AI414" s="274">
        <v>400</v>
      </c>
      <c r="AJ414" s="275">
        <f t="shared" si="435"/>
        <v>12400</v>
      </c>
      <c r="AK414" s="273">
        <v>31</v>
      </c>
      <c r="AL414" s="274">
        <v>400</v>
      </c>
      <c r="AM414" s="275">
        <f t="shared" si="436"/>
        <v>12400</v>
      </c>
      <c r="AN414" s="100"/>
      <c r="AO414" s="98"/>
      <c r="AP414" s="99">
        <f t="shared" si="437"/>
        <v>0</v>
      </c>
      <c r="AQ414" s="100"/>
      <c r="AR414" s="98"/>
      <c r="AS414" s="99">
        <f t="shared" si="438"/>
        <v>0</v>
      </c>
      <c r="AT414" s="100"/>
      <c r="AU414" s="98"/>
      <c r="AV414" s="99">
        <f t="shared" si="439"/>
        <v>0</v>
      </c>
      <c r="AW414" s="100"/>
      <c r="AX414" s="98"/>
      <c r="AY414" s="93">
        <f t="shared" si="440"/>
        <v>0</v>
      </c>
    </row>
    <row r="415" spans="1:51" s="418" customFormat="1" ht="30" customHeight="1">
      <c r="A415" s="292">
        <v>6</v>
      </c>
      <c r="B415" s="293" t="s">
        <v>194</v>
      </c>
      <c r="C415" s="294"/>
      <c r="D415" s="295"/>
      <c r="E415" s="295"/>
      <c r="F415" s="297">
        <f>SUM(F416:F418)</f>
        <v>10720</v>
      </c>
      <c r="G415" s="298">
        <f>F415*1.17</f>
        <v>12542.4</v>
      </c>
      <c r="H415" s="406"/>
      <c r="I415" s="407">
        <f t="shared" ref="I415:J415" si="456">SUM(I416:I418)</f>
        <v>1850</v>
      </c>
      <c r="J415" s="407">
        <f t="shared" si="456"/>
        <v>4062</v>
      </c>
      <c r="K415" s="407">
        <f t="shared" si="393"/>
        <v>5912</v>
      </c>
      <c r="L415" s="408">
        <f t="shared" si="394"/>
        <v>-5912</v>
      </c>
      <c r="M415" s="409" t="e">
        <f t="shared" si="395"/>
        <v>#DIV/0!</v>
      </c>
      <c r="N415" s="410">
        <f t="shared" ref="N415:O415" si="457">SUM(N416:N418)</f>
        <v>11641.16</v>
      </c>
      <c r="O415" s="411">
        <f t="shared" si="457"/>
        <v>-921.15999999999985</v>
      </c>
      <c r="P415" s="412"/>
      <c r="Q415" s="413"/>
      <c r="R415" s="414">
        <f t="shared" ref="R415" si="458">SUM(R416:R418)</f>
        <v>0</v>
      </c>
      <c r="S415" s="415"/>
      <c r="T415" s="413"/>
      <c r="U415" s="414">
        <f t="shared" ref="U415" si="459">SUM(U416:U418)</f>
        <v>0</v>
      </c>
      <c r="V415" s="415"/>
      <c r="W415" s="416"/>
      <c r="X415" s="414">
        <f t="shared" ref="X415" si="460">SUM(X416:X418)</f>
        <v>0</v>
      </c>
      <c r="Y415" s="415"/>
      <c r="Z415" s="413"/>
      <c r="AA415" s="414">
        <f t="shared" ref="AA415" si="461">SUM(AA416:AA418)</f>
        <v>245.1</v>
      </c>
      <c r="AB415" s="415"/>
      <c r="AC415" s="413"/>
      <c r="AD415" s="414">
        <f t="shared" ref="AD415" si="462">SUM(AD416:AD418)</f>
        <v>138.01</v>
      </c>
      <c r="AE415" s="415"/>
      <c r="AF415" s="413"/>
      <c r="AG415" s="417">
        <f t="shared" ref="AG415" si="463">SUM(AG416:AG418)</f>
        <v>3295.54</v>
      </c>
      <c r="AH415" s="417"/>
      <c r="AI415" s="413"/>
      <c r="AJ415" s="414">
        <f t="shared" ref="AJ415" si="464">SUM(AJ416:AJ418)</f>
        <v>2581.9299999999998</v>
      </c>
      <c r="AK415" s="415"/>
      <c r="AL415" s="413"/>
      <c r="AM415" s="414">
        <f t="shared" ref="AM415" si="465">SUM(AM416:AM418)</f>
        <v>2983.52</v>
      </c>
      <c r="AN415" s="415"/>
      <c r="AO415" s="413"/>
      <c r="AP415" s="414">
        <f t="shared" ref="AP415" si="466">SUM(AP416:AP418)</f>
        <v>2397.06</v>
      </c>
      <c r="AQ415" s="415"/>
      <c r="AR415" s="413"/>
      <c r="AS415" s="414">
        <f t="shared" ref="AS415" si="467">SUM(AS416:AS418)</f>
        <v>0</v>
      </c>
      <c r="AT415" s="415"/>
      <c r="AU415" s="413"/>
      <c r="AV415" s="414">
        <f t="shared" ref="AV415" si="468">SUM(AV416:AV418)</f>
        <v>0</v>
      </c>
      <c r="AW415" s="415"/>
      <c r="AX415" s="413"/>
      <c r="AY415" s="417">
        <f t="shared" ref="AY415" si="469">SUM(AY416:AY418)</f>
        <v>0</v>
      </c>
    </row>
    <row r="416" spans="1:51" ht="33.75" customHeight="1">
      <c r="A416" s="199" t="s">
        <v>26</v>
      </c>
      <c r="B416" s="200" t="s">
        <v>125</v>
      </c>
      <c r="C416" s="19" t="s">
        <v>111</v>
      </c>
      <c r="D416" s="106">
        <v>2000</v>
      </c>
      <c r="E416" s="106">
        <v>2</v>
      </c>
      <c r="F416" s="140">
        <f>D416*E416</f>
        <v>4000</v>
      </c>
      <c r="G416" s="141">
        <f t="shared" si="413"/>
        <v>4680</v>
      </c>
      <c r="H416" s="222"/>
      <c r="I416" s="223">
        <f t="shared" si="409"/>
        <v>305</v>
      </c>
      <c r="J416" s="223">
        <f t="shared" si="410"/>
        <v>2307</v>
      </c>
      <c r="K416" s="224">
        <f t="shared" si="393"/>
        <v>2612</v>
      </c>
      <c r="L416" s="197">
        <f t="shared" si="394"/>
        <v>-612</v>
      </c>
      <c r="M416" s="113">
        <f t="shared" si="395"/>
        <v>-0.30599999999999999</v>
      </c>
      <c r="N416" s="114">
        <f t="shared" ref="N416:N418" si="470">+R416+U416+X416+AA416+AD416+AG416+AJ416+AM416+AP416+AS416+AV416+AY416</f>
        <v>5041.16</v>
      </c>
      <c r="O416" s="198">
        <f t="shared" si="412"/>
        <v>-1041.1599999999999</v>
      </c>
      <c r="P416" s="82"/>
      <c r="Q416" s="75"/>
      <c r="R416" s="76">
        <f t="shared" si="429"/>
        <v>0</v>
      </c>
      <c r="S416" s="74"/>
      <c r="T416" s="75"/>
      <c r="U416" s="76">
        <f t="shared" si="430"/>
        <v>0</v>
      </c>
      <c r="V416" s="74"/>
      <c r="W416" s="83"/>
      <c r="X416" s="76">
        <f t="shared" si="431"/>
        <v>0</v>
      </c>
      <c r="Y416" s="71">
        <v>70</v>
      </c>
      <c r="Z416" s="66">
        <v>1.93</v>
      </c>
      <c r="AA416" s="67">
        <f t="shared" si="432"/>
        <v>135.1</v>
      </c>
      <c r="AB416" s="71">
        <v>57</v>
      </c>
      <c r="AC416" s="66">
        <v>1.93</v>
      </c>
      <c r="AD416" s="67">
        <f t="shared" si="433"/>
        <v>110.00999999999999</v>
      </c>
      <c r="AE416" s="68">
        <v>178</v>
      </c>
      <c r="AF416" s="69">
        <v>1.93</v>
      </c>
      <c r="AG416" s="73">
        <f t="shared" si="434"/>
        <v>343.53999999999996</v>
      </c>
      <c r="AH416" s="73">
        <v>401</v>
      </c>
      <c r="AI416" s="69">
        <v>1.93</v>
      </c>
      <c r="AJ416" s="70">
        <f t="shared" si="435"/>
        <v>773.93</v>
      </c>
      <c r="AK416" s="68">
        <v>664</v>
      </c>
      <c r="AL416" s="69">
        <v>1.93</v>
      </c>
      <c r="AM416" s="70">
        <f t="shared" si="436"/>
        <v>1281.52</v>
      </c>
      <c r="AN416" s="68">
        <v>1242</v>
      </c>
      <c r="AO416" s="69">
        <v>1.93</v>
      </c>
      <c r="AP416" s="70">
        <f t="shared" si="437"/>
        <v>2397.06</v>
      </c>
      <c r="AQ416" s="74"/>
      <c r="AR416" s="75"/>
      <c r="AS416" s="76">
        <f t="shared" si="438"/>
        <v>0</v>
      </c>
      <c r="AT416" s="74"/>
      <c r="AU416" s="75"/>
      <c r="AV416" s="76">
        <f t="shared" si="439"/>
        <v>0</v>
      </c>
      <c r="AW416" s="74"/>
      <c r="AX416" s="75"/>
      <c r="AY416" s="61">
        <f t="shared" si="440"/>
        <v>0</v>
      </c>
    </row>
    <row r="417" spans="1:51" ht="33.75" customHeight="1">
      <c r="A417" s="199" t="s">
        <v>582</v>
      </c>
      <c r="B417" s="200" t="s">
        <v>126</v>
      </c>
      <c r="C417" s="19" t="s">
        <v>111</v>
      </c>
      <c r="D417" s="106">
        <v>3000</v>
      </c>
      <c r="E417" s="106">
        <v>2.1</v>
      </c>
      <c r="F417" s="140">
        <f>D417*E417</f>
        <v>6300</v>
      </c>
      <c r="G417" s="141">
        <f t="shared" si="413"/>
        <v>7371</v>
      </c>
      <c r="H417" s="222"/>
      <c r="I417" s="223">
        <f t="shared" si="409"/>
        <v>1545</v>
      </c>
      <c r="J417" s="223">
        <f t="shared" si="410"/>
        <v>1755</v>
      </c>
      <c r="K417" s="224">
        <f t="shared" si="393"/>
        <v>3300</v>
      </c>
      <c r="L417" s="197">
        <f t="shared" si="394"/>
        <v>-300</v>
      </c>
      <c r="M417" s="113">
        <f t="shared" si="395"/>
        <v>-0.1</v>
      </c>
      <c r="N417" s="114">
        <f t="shared" si="470"/>
        <v>6600</v>
      </c>
      <c r="O417" s="198">
        <f t="shared" si="412"/>
        <v>-300</v>
      </c>
      <c r="P417" s="82"/>
      <c r="Q417" s="75"/>
      <c r="R417" s="76">
        <f t="shared" si="429"/>
        <v>0</v>
      </c>
      <c r="S417" s="74"/>
      <c r="T417" s="75"/>
      <c r="U417" s="76">
        <f t="shared" si="430"/>
        <v>0</v>
      </c>
      <c r="V417" s="74"/>
      <c r="W417" s="83"/>
      <c r="X417" s="76">
        <f t="shared" si="431"/>
        <v>0</v>
      </c>
      <c r="Y417" s="71">
        <v>55</v>
      </c>
      <c r="Z417" s="66">
        <v>2</v>
      </c>
      <c r="AA417" s="67">
        <f t="shared" si="432"/>
        <v>110</v>
      </c>
      <c r="AB417" s="71">
        <v>14</v>
      </c>
      <c r="AC417" s="66">
        <v>2</v>
      </c>
      <c r="AD417" s="67">
        <f t="shared" si="433"/>
        <v>28</v>
      </c>
      <c r="AE417" s="68">
        <v>1476</v>
      </c>
      <c r="AF417" s="69">
        <v>2</v>
      </c>
      <c r="AG417" s="73">
        <f t="shared" si="434"/>
        <v>2952</v>
      </c>
      <c r="AH417" s="73">
        <v>904</v>
      </c>
      <c r="AI417" s="69">
        <v>2</v>
      </c>
      <c r="AJ417" s="70">
        <f t="shared" si="435"/>
        <v>1808</v>
      </c>
      <c r="AK417" s="68">
        <v>851</v>
      </c>
      <c r="AL417" s="69">
        <v>2</v>
      </c>
      <c r="AM417" s="70">
        <f t="shared" si="436"/>
        <v>1702</v>
      </c>
      <c r="AN417" s="74"/>
      <c r="AO417" s="75"/>
      <c r="AP417" s="76">
        <f t="shared" si="437"/>
        <v>0</v>
      </c>
      <c r="AQ417" s="74"/>
      <c r="AR417" s="75"/>
      <c r="AS417" s="76">
        <f t="shared" si="438"/>
        <v>0</v>
      </c>
      <c r="AT417" s="74"/>
      <c r="AU417" s="75"/>
      <c r="AV417" s="76">
        <f t="shared" si="439"/>
        <v>0</v>
      </c>
      <c r="AW417" s="74"/>
      <c r="AX417" s="75"/>
      <c r="AY417" s="61">
        <f t="shared" si="440"/>
        <v>0</v>
      </c>
    </row>
    <row r="418" spans="1:51" ht="33.75" customHeight="1">
      <c r="A418" s="199" t="s">
        <v>590</v>
      </c>
      <c r="B418" s="200" t="s">
        <v>127</v>
      </c>
      <c r="C418" s="19" t="s">
        <v>111</v>
      </c>
      <c r="D418" s="106">
        <v>200</v>
      </c>
      <c r="E418" s="106">
        <v>2.1</v>
      </c>
      <c r="F418" s="140">
        <f>D418*E418</f>
        <v>420</v>
      </c>
      <c r="G418" s="141">
        <f t="shared" si="413"/>
        <v>491.4</v>
      </c>
      <c r="H418" s="222"/>
      <c r="I418" s="223">
        <f t="shared" si="409"/>
        <v>0</v>
      </c>
      <c r="J418" s="223">
        <f t="shared" si="410"/>
        <v>0</v>
      </c>
      <c r="K418" s="224">
        <f t="shared" si="393"/>
        <v>0</v>
      </c>
      <c r="L418" s="197">
        <f t="shared" si="394"/>
        <v>200</v>
      </c>
      <c r="M418" s="113">
        <f t="shared" si="395"/>
        <v>1</v>
      </c>
      <c r="N418" s="114">
        <f t="shared" si="470"/>
        <v>0</v>
      </c>
      <c r="O418" s="198">
        <f t="shared" si="412"/>
        <v>420</v>
      </c>
      <c r="P418" s="82"/>
      <c r="Q418" s="75"/>
      <c r="R418" s="76">
        <f t="shared" si="429"/>
        <v>0</v>
      </c>
      <c r="S418" s="74"/>
      <c r="T418" s="75"/>
      <c r="U418" s="76">
        <f t="shared" si="430"/>
        <v>0</v>
      </c>
      <c r="V418" s="74"/>
      <c r="W418" s="83"/>
      <c r="X418" s="76">
        <f t="shared" si="431"/>
        <v>0</v>
      </c>
      <c r="Y418" s="74"/>
      <c r="Z418" s="75"/>
      <c r="AA418" s="76">
        <f t="shared" si="432"/>
        <v>0</v>
      </c>
      <c r="AB418" s="74"/>
      <c r="AC418" s="75"/>
      <c r="AD418" s="76">
        <f t="shared" si="433"/>
        <v>0</v>
      </c>
      <c r="AE418" s="74"/>
      <c r="AF418" s="75"/>
      <c r="AG418" s="61">
        <f t="shared" si="434"/>
        <v>0</v>
      </c>
      <c r="AH418" s="61"/>
      <c r="AI418" s="75"/>
      <c r="AJ418" s="76">
        <f t="shared" si="435"/>
        <v>0</v>
      </c>
      <c r="AK418" s="74"/>
      <c r="AL418" s="75"/>
      <c r="AM418" s="76">
        <f t="shared" si="436"/>
        <v>0</v>
      </c>
      <c r="AN418" s="74"/>
      <c r="AO418" s="75"/>
      <c r="AP418" s="76">
        <f t="shared" si="437"/>
        <v>0</v>
      </c>
      <c r="AQ418" s="74"/>
      <c r="AR418" s="75"/>
      <c r="AS418" s="76">
        <f t="shared" si="438"/>
        <v>0</v>
      </c>
      <c r="AT418" s="74"/>
      <c r="AU418" s="75"/>
      <c r="AV418" s="76">
        <f t="shared" si="439"/>
        <v>0</v>
      </c>
      <c r="AW418" s="74"/>
      <c r="AX418" s="75"/>
      <c r="AY418" s="61">
        <f t="shared" si="440"/>
        <v>0</v>
      </c>
    </row>
    <row r="419" spans="1:51" s="3" customFormat="1" ht="30" customHeight="1">
      <c r="A419" s="292">
        <v>7</v>
      </c>
      <c r="B419" s="293" t="s">
        <v>128</v>
      </c>
      <c r="C419" s="294"/>
      <c r="D419" s="295"/>
      <c r="E419" s="295"/>
      <c r="F419" s="297">
        <f>SUM(F420:F421)</f>
        <v>22950</v>
      </c>
      <c r="G419" s="298">
        <f>F419*1.17</f>
        <v>26851.5</v>
      </c>
      <c r="H419" s="398"/>
      <c r="I419" s="399">
        <f t="shared" ref="I419:J419" si="471">SUM(I420:I421)</f>
        <v>379</v>
      </c>
      <c r="J419" s="399">
        <f t="shared" si="471"/>
        <v>710.5</v>
      </c>
      <c r="K419" s="400">
        <f t="shared" si="393"/>
        <v>1089.5</v>
      </c>
      <c r="L419" s="91">
        <f t="shared" si="394"/>
        <v>-1089.5</v>
      </c>
      <c r="M419" s="267" t="e">
        <f t="shared" si="395"/>
        <v>#DIV/0!</v>
      </c>
      <c r="N419" s="268">
        <f t="shared" ref="N419:O419" si="472">SUM(N420:N421)</f>
        <v>16855.75</v>
      </c>
      <c r="O419" s="269">
        <f t="shared" si="472"/>
        <v>6094.25</v>
      </c>
      <c r="P419" s="97"/>
      <c r="Q419" s="98"/>
      <c r="R419" s="99">
        <f t="shared" ref="R419" si="473">SUM(R420:R421)</f>
        <v>0</v>
      </c>
      <c r="S419" s="100"/>
      <c r="T419" s="98"/>
      <c r="U419" s="99">
        <f t="shared" ref="U419" si="474">SUM(U420:U421)</f>
        <v>0</v>
      </c>
      <c r="V419" s="100"/>
      <c r="W419" s="101"/>
      <c r="X419" s="99">
        <f t="shared" ref="X419" si="475">SUM(X420:X421)</f>
        <v>797.30000000000007</v>
      </c>
      <c r="Y419" s="100"/>
      <c r="Z419" s="98"/>
      <c r="AA419" s="99">
        <f t="shared" ref="AA419" si="476">SUM(AA420:AA421)</f>
        <v>1689.5</v>
      </c>
      <c r="AB419" s="100"/>
      <c r="AC419" s="98"/>
      <c r="AD419" s="99">
        <f t="shared" ref="AD419" si="477">SUM(AD420:AD421)</f>
        <v>184.95</v>
      </c>
      <c r="AE419" s="100"/>
      <c r="AF419" s="98"/>
      <c r="AG419" s="93">
        <f t="shared" ref="AG419" si="478">SUM(AG420:AG421)</f>
        <v>2816</v>
      </c>
      <c r="AH419" s="93"/>
      <c r="AI419" s="98"/>
      <c r="AJ419" s="99">
        <f t="shared" ref="AJ419" si="479">SUM(AJ420:AJ421)</f>
        <v>2560</v>
      </c>
      <c r="AK419" s="100"/>
      <c r="AL419" s="98"/>
      <c r="AM419" s="99">
        <f t="shared" ref="AM419" si="480">SUM(AM420:AM421)</f>
        <v>5120</v>
      </c>
      <c r="AN419" s="100"/>
      <c r="AO419" s="98"/>
      <c r="AP419" s="99">
        <f t="shared" ref="AP419" si="481">SUM(AP420:AP421)</f>
        <v>3688</v>
      </c>
      <c r="AQ419" s="100"/>
      <c r="AR419" s="98"/>
      <c r="AS419" s="99">
        <f t="shared" ref="AS419" si="482">SUM(AS420:AS421)</f>
        <v>0</v>
      </c>
      <c r="AT419" s="100"/>
      <c r="AU419" s="98"/>
      <c r="AV419" s="99">
        <f t="shared" ref="AV419" si="483">SUM(AV420:AV421)</f>
        <v>0</v>
      </c>
      <c r="AW419" s="100"/>
      <c r="AX419" s="98"/>
      <c r="AY419" s="93">
        <f t="shared" ref="AY419" si="484">SUM(AY420:AY421)</f>
        <v>0</v>
      </c>
    </row>
    <row r="420" spans="1:51" ht="67.5" customHeight="1">
      <c r="A420" s="199" t="s">
        <v>591</v>
      </c>
      <c r="B420" s="200" t="s">
        <v>129</v>
      </c>
      <c r="C420" s="19" t="s">
        <v>131</v>
      </c>
      <c r="D420" s="106">
        <v>250</v>
      </c>
      <c r="E420" s="106">
        <v>15</v>
      </c>
      <c r="F420" s="140">
        <f>D420*E420</f>
        <v>3750</v>
      </c>
      <c r="G420" s="141">
        <f t="shared" si="413"/>
        <v>4387.5</v>
      </c>
      <c r="H420" s="222"/>
      <c r="I420" s="223">
        <f t="shared" si="409"/>
        <v>125</v>
      </c>
      <c r="J420" s="223">
        <f t="shared" si="410"/>
        <v>0</v>
      </c>
      <c r="K420" s="224">
        <f t="shared" si="393"/>
        <v>125</v>
      </c>
      <c r="L420" s="197">
        <f t="shared" si="394"/>
        <v>125</v>
      </c>
      <c r="M420" s="113">
        <f t="shared" si="395"/>
        <v>0.5</v>
      </c>
      <c r="N420" s="114">
        <f t="shared" ref="N420:N421" si="485">+R420+U420+X420+AA420+AD420+AG420+AJ420+AM420+AP420+AS420+AV420+AY420</f>
        <v>1423.7500000000002</v>
      </c>
      <c r="O420" s="198">
        <f t="shared" si="412"/>
        <v>2326.25</v>
      </c>
      <c r="P420" s="82"/>
      <c r="Q420" s="75"/>
      <c r="R420" s="76">
        <f t="shared" si="429"/>
        <v>0</v>
      </c>
      <c r="S420" s="74"/>
      <c r="T420" s="75"/>
      <c r="U420" s="76">
        <f t="shared" si="430"/>
        <v>0</v>
      </c>
      <c r="V420" s="71">
        <f>50+20</f>
        <v>70</v>
      </c>
      <c r="W420" s="72">
        <v>11.39</v>
      </c>
      <c r="X420" s="67">
        <f t="shared" si="431"/>
        <v>797.30000000000007</v>
      </c>
      <c r="Y420" s="71">
        <v>50</v>
      </c>
      <c r="Z420" s="66">
        <v>11.39</v>
      </c>
      <c r="AA420" s="67">
        <f t="shared" si="432"/>
        <v>569.5</v>
      </c>
      <c r="AB420" s="71">
        <v>5</v>
      </c>
      <c r="AC420" s="66">
        <v>11.39</v>
      </c>
      <c r="AD420" s="67">
        <f t="shared" si="433"/>
        <v>56.95</v>
      </c>
      <c r="AE420" s="74"/>
      <c r="AF420" s="75"/>
      <c r="AG420" s="61">
        <f t="shared" si="434"/>
        <v>0</v>
      </c>
      <c r="AH420" s="61"/>
      <c r="AI420" s="75"/>
      <c r="AJ420" s="76">
        <f t="shared" si="435"/>
        <v>0</v>
      </c>
      <c r="AK420" s="74"/>
      <c r="AL420" s="75"/>
      <c r="AM420" s="76">
        <f t="shared" si="436"/>
        <v>0</v>
      </c>
      <c r="AN420" s="74"/>
      <c r="AO420" s="75"/>
      <c r="AP420" s="76">
        <f t="shared" si="437"/>
        <v>0</v>
      </c>
      <c r="AQ420" s="74"/>
      <c r="AR420" s="75"/>
      <c r="AS420" s="76">
        <f t="shared" si="438"/>
        <v>0</v>
      </c>
      <c r="AT420" s="74"/>
      <c r="AU420" s="75"/>
      <c r="AV420" s="76">
        <f t="shared" si="439"/>
        <v>0</v>
      </c>
      <c r="AW420" s="74"/>
      <c r="AX420" s="75"/>
      <c r="AY420" s="61">
        <f t="shared" si="440"/>
        <v>0</v>
      </c>
    </row>
    <row r="421" spans="1:51" ht="63" customHeight="1">
      <c r="A421" s="199" t="s">
        <v>592</v>
      </c>
      <c r="B421" s="200" t="s">
        <v>130</v>
      </c>
      <c r="C421" s="19" t="s">
        <v>131</v>
      </c>
      <c r="D421" s="106">
        <v>1200</v>
      </c>
      <c r="E421" s="106">
        <v>16</v>
      </c>
      <c r="F421" s="140">
        <f>D421*E421</f>
        <v>19200</v>
      </c>
      <c r="G421" s="141">
        <f t="shared" si="413"/>
        <v>22464</v>
      </c>
      <c r="H421" s="222"/>
      <c r="I421" s="223">
        <f t="shared" si="409"/>
        <v>254</v>
      </c>
      <c r="J421" s="223">
        <f t="shared" si="410"/>
        <v>710.5</v>
      </c>
      <c r="K421" s="224">
        <f t="shared" si="393"/>
        <v>964.5</v>
      </c>
      <c r="L421" s="197">
        <f t="shared" si="394"/>
        <v>235.5</v>
      </c>
      <c r="M421" s="113">
        <f t="shared" si="395"/>
        <v>0.19625000000000001</v>
      </c>
      <c r="N421" s="114">
        <f t="shared" si="485"/>
        <v>15432</v>
      </c>
      <c r="O421" s="198">
        <f t="shared" si="412"/>
        <v>3768</v>
      </c>
      <c r="P421" s="82"/>
      <c r="Q421" s="75"/>
      <c r="R421" s="76">
        <f t="shared" si="429"/>
        <v>0</v>
      </c>
      <c r="S421" s="74"/>
      <c r="T421" s="75"/>
      <c r="U421" s="76">
        <f t="shared" si="430"/>
        <v>0</v>
      </c>
      <c r="V421" s="74"/>
      <c r="W421" s="83"/>
      <c r="X421" s="76">
        <f t="shared" si="431"/>
        <v>0</v>
      </c>
      <c r="Y421" s="71">
        <v>70</v>
      </c>
      <c r="Z421" s="66">
        <v>16</v>
      </c>
      <c r="AA421" s="67">
        <f t="shared" si="432"/>
        <v>1120</v>
      </c>
      <c r="AB421" s="71">
        <v>8</v>
      </c>
      <c r="AC421" s="66">
        <v>16</v>
      </c>
      <c r="AD421" s="67">
        <f t="shared" si="433"/>
        <v>128</v>
      </c>
      <c r="AE421" s="68">
        <v>176</v>
      </c>
      <c r="AF421" s="69">
        <v>16</v>
      </c>
      <c r="AG421" s="73">
        <f t="shared" si="434"/>
        <v>2816</v>
      </c>
      <c r="AH421" s="73">
        <v>160</v>
      </c>
      <c r="AI421" s="69">
        <v>16</v>
      </c>
      <c r="AJ421" s="70">
        <f t="shared" si="435"/>
        <v>2560</v>
      </c>
      <c r="AK421" s="68">
        <v>320</v>
      </c>
      <c r="AL421" s="69">
        <v>16</v>
      </c>
      <c r="AM421" s="70">
        <f t="shared" si="436"/>
        <v>5120</v>
      </c>
      <c r="AN421" s="68">
        <v>230.5</v>
      </c>
      <c r="AO421" s="69">
        <v>16</v>
      </c>
      <c r="AP421" s="70">
        <f t="shared" si="437"/>
        <v>3688</v>
      </c>
      <c r="AQ421" s="74"/>
      <c r="AR421" s="75"/>
      <c r="AS421" s="76">
        <f t="shared" si="438"/>
        <v>0</v>
      </c>
      <c r="AT421" s="74"/>
      <c r="AU421" s="75"/>
      <c r="AV421" s="76">
        <f t="shared" si="439"/>
        <v>0</v>
      </c>
      <c r="AW421" s="74"/>
      <c r="AX421" s="75"/>
      <c r="AY421" s="61">
        <f t="shared" si="440"/>
        <v>0</v>
      </c>
    </row>
    <row r="422" spans="1:51" s="3" customFormat="1" ht="27" customHeight="1">
      <c r="A422" s="292">
        <v>8</v>
      </c>
      <c r="B422" s="293" t="s">
        <v>132</v>
      </c>
      <c r="C422" s="294"/>
      <c r="D422" s="295"/>
      <c r="E422" s="295"/>
      <c r="F422" s="297">
        <f>SUM(F423:F424)</f>
        <v>65800</v>
      </c>
      <c r="G422" s="298">
        <f>F422*1.17</f>
        <v>76986</v>
      </c>
      <c r="H422" s="419"/>
      <c r="I422" s="269">
        <f t="shared" ref="I422:J422" si="486">SUM(I423:I424)</f>
        <v>2233</v>
      </c>
      <c r="J422" s="269">
        <f t="shared" si="486"/>
        <v>4140</v>
      </c>
      <c r="K422" s="394">
        <f t="shared" si="393"/>
        <v>6373</v>
      </c>
      <c r="L422" s="91">
        <f t="shared" si="394"/>
        <v>-6373</v>
      </c>
      <c r="M422" s="267" t="e">
        <f t="shared" si="395"/>
        <v>#DIV/0!</v>
      </c>
      <c r="N422" s="268">
        <f t="shared" ref="N422:O422" si="487">SUM(N423:N424)</f>
        <v>51548.26</v>
      </c>
      <c r="O422" s="269">
        <f t="shared" si="487"/>
        <v>14251.74</v>
      </c>
      <c r="P422" s="97"/>
      <c r="Q422" s="98"/>
      <c r="R422" s="99">
        <f t="shared" ref="R422" si="488">SUM(R423:R424)</f>
        <v>0</v>
      </c>
      <c r="S422" s="100"/>
      <c r="T422" s="98"/>
      <c r="U422" s="99">
        <f t="shared" ref="U422" si="489">SUM(U423:U424)</f>
        <v>0</v>
      </c>
      <c r="V422" s="100"/>
      <c r="W422" s="101"/>
      <c r="X422" s="99">
        <f t="shared" ref="X422" si="490">SUM(X423:X424)</f>
        <v>0</v>
      </c>
      <c r="Y422" s="100"/>
      <c r="Z422" s="98"/>
      <c r="AA422" s="99">
        <f t="shared" ref="AA422" si="491">SUM(AA423:AA424)</f>
        <v>2350.6</v>
      </c>
      <c r="AB422" s="100"/>
      <c r="AC422" s="98"/>
      <c r="AD422" s="99">
        <f t="shared" ref="AD422" si="492">SUM(AD423:AD424)</f>
        <v>34677.26</v>
      </c>
      <c r="AE422" s="100"/>
      <c r="AF422" s="98"/>
      <c r="AG422" s="93">
        <f t="shared" ref="AG422" si="493">SUM(AG423:AG424)</f>
        <v>6283.6</v>
      </c>
      <c r="AH422" s="93"/>
      <c r="AI422" s="98"/>
      <c r="AJ422" s="99">
        <f t="shared" ref="AJ422" si="494">SUM(AJ423:AJ424)</f>
        <v>6435.9</v>
      </c>
      <c r="AK422" s="100"/>
      <c r="AL422" s="98"/>
      <c r="AM422" s="99">
        <f t="shared" ref="AM422" si="495">SUM(AM423:AM424)</f>
        <v>827.66</v>
      </c>
      <c r="AN422" s="100"/>
      <c r="AO422" s="98"/>
      <c r="AP422" s="99">
        <f t="shared" ref="AP422" si="496">SUM(AP423:AP424)</f>
        <v>973.2399999999999</v>
      </c>
      <c r="AQ422" s="100"/>
      <c r="AR422" s="98"/>
      <c r="AS422" s="99">
        <f t="shared" ref="AS422" si="497">SUM(AS423:AS424)</f>
        <v>0</v>
      </c>
      <c r="AT422" s="100"/>
      <c r="AU422" s="98"/>
      <c r="AV422" s="99">
        <f t="shared" ref="AV422" si="498">SUM(AV423:AV424)</f>
        <v>0</v>
      </c>
      <c r="AW422" s="100"/>
      <c r="AX422" s="98"/>
      <c r="AY422" s="93">
        <f t="shared" ref="AY422" si="499">SUM(AY423:AY424)</f>
        <v>0</v>
      </c>
    </row>
    <row r="423" spans="1:51" ht="31.5" customHeight="1">
      <c r="A423" s="199" t="s">
        <v>30</v>
      </c>
      <c r="B423" s="226" t="s">
        <v>133</v>
      </c>
      <c r="C423" s="19" t="s">
        <v>17</v>
      </c>
      <c r="D423" s="106">
        <v>4000</v>
      </c>
      <c r="E423" s="106">
        <v>0.7</v>
      </c>
      <c r="F423" s="140">
        <f>D423*E423</f>
        <v>2800</v>
      </c>
      <c r="G423" s="141">
        <f t="shared" si="413"/>
        <v>3276</v>
      </c>
      <c r="H423" s="222"/>
      <c r="I423" s="223">
        <f t="shared" si="409"/>
        <v>937</v>
      </c>
      <c r="J423" s="223">
        <f t="shared" si="410"/>
        <v>3960</v>
      </c>
      <c r="K423" s="224">
        <f t="shared" si="393"/>
        <v>4897</v>
      </c>
      <c r="L423" s="197">
        <f t="shared" si="394"/>
        <v>-897</v>
      </c>
      <c r="M423" s="113">
        <f t="shared" si="395"/>
        <v>-0.22425</v>
      </c>
      <c r="N423" s="114">
        <f t="shared" ref="N423:N424" si="500">+R423+U423+X423+AA423+AD423+AG423+AJ423+AM423+AP423+AS423+AV423+AY423</f>
        <v>2840.2599999999998</v>
      </c>
      <c r="O423" s="198">
        <f t="shared" si="412"/>
        <v>-40.259999999999764</v>
      </c>
      <c r="P423" s="82"/>
      <c r="Q423" s="75"/>
      <c r="R423" s="76">
        <f t="shared" si="429"/>
        <v>0</v>
      </c>
      <c r="S423" s="74"/>
      <c r="T423" s="75"/>
      <c r="U423" s="76">
        <f t="shared" si="430"/>
        <v>0</v>
      </c>
      <c r="V423" s="74"/>
      <c r="W423" s="83"/>
      <c r="X423" s="76">
        <f t="shared" si="431"/>
        <v>0</v>
      </c>
      <c r="Y423" s="71">
        <v>70</v>
      </c>
      <c r="Z423" s="66">
        <v>0.57999999999999996</v>
      </c>
      <c r="AA423" s="67">
        <f t="shared" si="432"/>
        <v>40.599999999999994</v>
      </c>
      <c r="AB423" s="71">
        <v>47</v>
      </c>
      <c r="AC423" s="66">
        <v>0.57999999999999996</v>
      </c>
      <c r="AD423" s="67">
        <f t="shared" si="433"/>
        <v>27.259999999999998</v>
      </c>
      <c r="AE423" s="68">
        <v>820</v>
      </c>
      <c r="AF423" s="69">
        <v>0.57999999999999996</v>
      </c>
      <c r="AG423" s="73">
        <f t="shared" si="434"/>
        <v>475.59999999999997</v>
      </c>
      <c r="AH423" s="73">
        <v>855</v>
      </c>
      <c r="AI423" s="69">
        <v>0.57999999999999996</v>
      </c>
      <c r="AJ423" s="70">
        <f t="shared" si="435"/>
        <v>495.9</v>
      </c>
      <c r="AK423" s="68">
        <v>1427</v>
      </c>
      <c r="AL423" s="69">
        <v>0.57999999999999996</v>
      </c>
      <c r="AM423" s="70">
        <f t="shared" si="436"/>
        <v>827.66</v>
      </c>
      <c r="AN423" s="68">
        <v>1678</v>
      </c>
      <c r="AO423" s="69">
        <v>0.57999999999999996</v>
      </c>
      <c r="AP423" s="70">
        <f t="shared" si="437"/>
        <v>973.2399999999999</v>
      </c>
      <c r="AQ423" s="74"/>
      <c r="AR423" s="75"/>
      <c r="AS423" s="76">
        <f t="shared" si="438"/>
        <v>0</v>
      </c>
      <c r="AT423" s="74"/>
      <c r="AU423" s="75"/>
      <c r="AV423" s="76">
        <f t="shared" si="439"/>
        <v>0</v>
      </c>
      <c r="AW423" s="74"/>
      <c r="AX423" s="75"/>
      <c r="AY423" s="61">
        <f t="shared" si="440"/>
        <v>0</v>
      </c>
    </row>
    <row r="424" spans="1:51" ht="48" customHeight="1">
      <c r="A424" s="199" t="s">
        <v>593</v>
      </c>
      <c r="B424" s="200" t="s">
        <v>254</v>
      </c>
      <c r="C424" s="19" t="s">
        <v>131</v>
      </c>
      <c r="D424" s="106">
        <v>1800</v>
      </c>
      <c r="E424" s="106">
        <v>35</v>
      </c>
      <c r="F424" s="140">
        <f>D424*E424</f>
        <v>63000</v>
      </c>
      <c r="G424" s="141">
        <f t="shared" si="413"/>
        <v>73710</v>
      </c>
      <c r="H424" s="222"/>
      <c r="I424" s="223">
        <f t="shared" si="409"/>
        <v>1296</v>
      </c>
      <c r="J424" s="223">
        <f t="shared" si="410"/>
        <v>180</v>
      </c>
      <c r="K424" s="224">
        <f t="shared" si="393"/>
        <v>1476</v>
      </c>
      <c r="L424" s="197">
        <f t="shared" si="394"/>
        <v>324</v>
      </c>
      <c r="M424" s="113">
        <f t="shared" si="395"/>
        <v>0.18</v>
      </c>
      <c r="N424" s="114">
        <f t="shared" si="500"/>
        <v>48708</v>
      </c>
      <c r="O424" s="198">
        <f t="shared" si="412"/>
        <v>14292</v>
      </c>
      <c r="P424" s="82"/>
      <c r="Q424" s="75"/>
      <c r="R424" s="76">
        <f t="shared" si="429"/>
        <v>0</v>
      </c>
      <c r="S424" s="74"/>
      <c r="T424" s="75"/>
      <c r="U424" s="76">
        <f t="shared" si="430"/>
        <v>0</v>
      </c>
      <c r="V424" s="74"/>
      <c r="W424" s="83"/>
      <c r="X424" s="76">
        <f t="shared" si="431"/>
        <v>0</v>
      </c>
      <c r="Y424" s="71">
        <v>70</v>
      </c>
      <c r="Z424" s="66">
        <v>33</v>
      </c>
      <c r="AA424" s="67">
        <f t="shared" si="432"/>
        <v>2310</v>
      </c>
      <c r="AB424" s="71">
        <v>1050</v>
      </c>
      <c r="AC424" s="66">
        <v>33</v>
      </c>
      <c r="AD424" s="67">
        <f t="shared" si="433"/>
        <v>34650</v>
      </c>
      <c r="AE424" s="68">
        <v>176</v>
      </c>
      <c r="AF424" s="69">
        <v>33</v>
      </c>
      <c r="AG424" s="73">
        <f t="shared" si="434"/>
        <v>5808</v>
      </c>
      <c r="AH424" s="73">
        <v>180</v>
      </c>
      <c r="AI424" s="69">
        <v>33</v>
      </c>
      <c r="AJ424" s="70">
        <f t="shared" si="435"/>
        <v>5940</v>
      </c>
      <c r="AK424" s="74"/>
      <c r="AL424" s="75"/>
      <c r="AM424" s="76">
        <f t="shared" si="436"/>
        <v>0</v>
      </c>
      <c r="AN424" s="74"/>
      <c r="AO424" s="75"/>
      <c r="AP424" s="76">
        <f t="shared" si="437"/>
        <v>0</v>
      </c>
      <c r="AQ424" s="74"/>
      <c r="AR424" s="75"/>
      <c r="AS424" s="76">
        <f t="shared" si="438"/>
        <v>0</v>
      </c>
      <c r="AT424" s="74"/>
      <c r="AU424" s="75"/>
      <c r="AV424" s="76">
        <f t="shared" si="439"/>
        <v>0</v>
      </c>
      <c r="AW424" s="74"/>
      <c r="AX424" s="75"/>
      <c r="AY424" s="61">
        <f t="shared" si="440"/>
        <v>0</v>
      </c>
    </row>
    <row r="425" spans="1:51" s="3" customFormat="1">
      <c r="A425" s="292">
        <v>9</v>
      </c>
      <c r="B425" s="293" t="s">
        <v>134</v>
      </c>
      <c r="C425" s="294"/>
      <c r="D425" s="295"/>
      <c r="E425" s="295"/>
      <c r="F425" s="297">
        <f>SUM(F426:F427)</f>
        <v>3895.5</v>
      </c>
      <c r="G425" s="298">
        <f>F425*1.17</f>
        <v>4557.7349999999997</v>
      </c>
      <c r="H425" s="398"/>
      <c r="I425" s="399">
        <f t="shared" ref="I425:J425" si="501">SUM(I426:I427)</f>
        <v>50</v>
      </c>
      <c r="J425" s="399">
        <f t="shared" si="501"/>
        <v>0</v>
      </c>
      <c r="K425" s="400">
        <f t="shared" si="393"/>
        <v>50</v>
      </c>
      <c r="L425" s="91">
        <f t="shared" si="394"/>
        <v>-50</v>
      </c>
      <c r="M425" s="267" t="e">
        <f t="shared" si="395"/>
        <v>#DIV/0!</v>
      </c>
      <c r="N425" s="268">
        <f t="shared" ref="N425:O425" si="502">SUM(N426:N427)</f>
        <v>91.5</v>
      </c>
      <c r="O425" s="269">
        <f t="shared" si="502"/>
        <v>3804</v>
      </c>
      <c r="P425" s="97"/>
      <c r="Q425" s="98"/>
      <c r="R425" s="99">
        <f t="shared" ref="R425" si="503">SUM(R426:R427)</f>
        <v>0</v>
      </c>
      <c r="S425" s="100"/>
      <c r="T425" s="98"/>
      <c r="U425" s="99">
        <f t="shared" ref="U425" si="504">SUM(U426:U427)</f>
        <v>0</v>
      </c>
      <c r="V425" s="100"/>
      <c r="W425" s="101"/>
      <c r="X425" s="99">
        <f t="shared" ref="X425" si="505">SUM(X426:X427)</f>
        <v>0</v>
      </c>
      <c r="Y425" s="100"/>
      <c r="Z425" s="98"/>
      <c r="AA425" s="99">
        <f t="shared" ref="AA425" si="506">SUM(AA426:AA427)</f>
        <v>0</v>
      </c>
      <c r="AB425" s="100"/>
      <c r="AC425" s="98"/>
      <c r="AD425" s="99">
        <f t="shared" ref="AD425" si="507">SUM(AD426:AD427)</f>
        <v>0</v>
      </c>
      <c r="AE425" s="100"/>
      <c r="AF425" s="98"/>
      <c r="AG425" s="93">
        <f t="shared" ref="AG425" si="508">SUM(AG426:AG427)</f>
        <v>91.5</v>
      </c>
      <c r="AH425" s="93"/>
      <c r="AI425" s="98"/>
      <c r="AJ425" s="99">
        <f t="shared" ref="AJ425" si="509">SUM(AJ426:AJ427)</f>
        <v>0</v>
      </c>
      <c r="AK425" s="100"/>
      <c r="AL425" s="98"/>
      <c r="AM425" s="99">
        <f t="shared" ref="AM425" si="510">SUM(AM426:AM427)</f>
        <v>0</v>
      </c>
      <c r="AN425" s="100"/>
      <c r="AO425" s="98"/>
      <c r="AP425" s="99">
        <f t="shared" ref="AP425" si="511">SUM(AP426:AP427)</f>
        <v>0</v>
      </c>
      <c r="AQ425" s="100"/>
      <c r="AR425" s="98"/>
      <c r="AS425" s="99">
        <f t="shared" ref="AS425" si="512">SUM(AS426:AS427)</f>
        <v>0</v>
      </c>
      <c r="AT425" s="100"/>
      <c r="AU425" s="98"/>
      <c r="AV425" s="99">
        <f t="shared" ref="AV425" si="513">SUM(AV426:AV427)</f>
        <v>0</v>
      </c>
      <c r="AW425" s="100"/>
      <c r="AX425" s="98"/>
      <c r="AY425" s="93">
        <f t="shared" ref="AY425" si="514">SUM(AY426:AY427)</f>
        <v>0</v>
      </c>
    </row>
    <row r="426" spans="1:51" ht="136.5" customHeight="1">
      <c r="A426" s="199" t="s">
        <v>594</v>
      </c>
      <c r="B426" s="200" t="s">
        <v>135</v>
      </c>
      <c r="C426" s="19" t="s">
        <v>17</v>
      </c>
      <c r="D426" s="106">
        <v>800</v>
      </c>
      <c r="E426" s="106">
        <v>2.0099999999999998</v>
      </c>
      <c r="F426" s="140">
        <f>D426*E426</f>
        <v>1607.9999999999998</v>
      </c>
      <c r="G426" s="81">
        <f t="shared" si="413"/>
        <v>1881.3599999999997</v>
      </c>
      <c r="H426" s="222"/>
      <c r="I426" s="223">
        <f t="shared" si="409"/>
        <v>0</v>
      </c>
      <c r="J426" s="223">
        <f t="shared" si="410"/>
        <v>0</v>
      </c>
      <c r="K426" s="224">
        <f t="shared" si="393"/>
        <v>0</v>
      </c>
      <c r="L426" s="197">
        <f t="shared" si="394"/>
        <v>800</v>
      </c>
      <c r="M426" s="113">
        <f t="shared" si="395"/>
        <v>1</v>
      </c>
      <c r="N426" s="114">
        <f t="shared" ref="N426:N427" si="515">+R426+U426+X426+AA426+AD426+AG426+AJ426+AM426+AP426+AS426+AV426+AY426</f>
        <v>0</v>
      </c>
      <c r="O426" s="198">
        <f t="shared" si="412"/>
        <v>1607.9999999999998</v>
      </c>
      <c r="P426" s="82"/>
      <c r="Q426" s="75"/>
      <c r="R426" s="76">
        <f t="shared" si="429"/>
        <v>0</v>
      </c>
      <c r="S426" s="74"/>
      <c r="T426" s="75"/>
      <c r="U426" s="76">
        <f t="shared" si="430"/>
        <v>0</v>
      </c>
      <c r="V426" s="74"/>
      <c r="W426" s="83"/>
      <c r="X426" s="76">
        <f t="shared" si="431"/>
        <v>0</v>
      </c>
      <c r="Y426" s="74"/>
      <c r="Z426" s="75"/>
      <c r="AA426" s="76">
        <f t="shared" si="432"/>
        <v>0</v>
      </c>
      <c r="AB426" s="74"/>
      <c r="AC426" s="75"/>
      <c r="AD426" s="76">
        <f t="shared" si="433"/>
        <v>0</v>
      </c>
      <c r="AE426" s="74"/>
      <c r="AF426" s="75"/>
      <c r="AG426" s="61">
        <f t="shared" si="434"/>
        <v>0</v>
      </c>
      <c r="AH426" s="61"/>
      <c r="AI426" s="75"/>
      <c r="AJ426" s="76">
        <f t="shared" si="435"/>
        <v>0</v>
      </c>
      <c r="AK426" s="74"/>
      <c r="AL426" s="75"/>
      <c r="AM426" s="76">
        <f t="shared" si="436"/>
        <v>0</v>
      </c>
      <c r="AN426" s="74"/>
      <c r="AO426" s="75"/>
      <c r="AP426" s="76">
        <f t="shared" si="437"/>
        <v>0</v>
      </c>
      <c r="AQ426" s="74"/>
      <c r="AR426" s="75"/>
      <c r="AS426" s="76">
        <f t="shared" si="438"/>
        <v>0</v>
      </c>
      <c r="AT426" s="74"/>
      <c r="AU426" s="75"/>
      <c r="AV426" s="76">
        <f t="shared" si="439"/>
        <v>0</v>
      </c>
      <c r="AW426" s="74"/>
      <c r="AX426" s="75"/>
      <c r="AY426" s="61">
        <f t="shared" si="440"/>
        <v>0</v>
      </c>
    </row>
    <row r="427" spans="1:51" ht="100.5" customHeight="1">
      <c r="A427" s="199" t="s">
        <v>595</v>
      </c>
      <c r="B427" s="200" t="s">
        <v>136</v>
      </c>
      <c r="C427" s="19" t="s">
        <v>229</v>
      </c>
      <c r="D427" s="106">
        <v>1250</v>
      </c>
      <c r="E427" s="106">
        <v>1.83</v>
      </c>
      <c r="F427" s="140">
        <f>D427*E427</f>
        <v>2287.5</v>
      </c>
      <c r="G427" s="81">
        <f t="shared" si="413"/>
        <v>2676.375</v>
      </c>
      <c r="H427" s="222"/>
      <c r="I427" s="223">
        <f t="shared" si="409"/>
        <v>50</v>
      </c>
      <c r="J427" s="223">
        <f t="shared" si="410"/>
        <v>0</v>
      </c>
      <c r="K427" s="224">
        <f t="shared" si="393"/>
        <v>50</v>
      </c>
      <c r="L427" s="197">
        <f t="shared" si="394"/>
        <v>1200</v>
      </c>
      <c r="M427" s="113">
        <f t="shared" si="395"/>
        <v>0.96</v>
      </c>
      <c r="N427" s="114">
        <f t="shared" si="515"/>
        <v>91.5</v>
      </c>
      <c r="O427" s="198">
        <f t="shared" si="412"/>
        <v>2196</v>
      </c>
      <c r="P427" s="82"/>
      <c r="Q427" s="75"/>
      <c r="R427" s="76">
        <f t="shared" si="429"/>
        <v>0</v>
      </c>
      <c r="S427" s="74"/>
      <c r="T427" s="75"/>
      <c r="U427" s="76">
        <f t="shared" si="430"/>
        <v>0</v>
      </c>
      <c r="V427" s="74"/>
      <c r="W427" s="83"/>
      <c r="X427" s="76">
        <f t="shared" si="431"/>
        <v>0</v>
      </c>
      <c r="Y427" s="74"/>
      <c r="Z427" s="75"/>
      <c r="AA427" s="76">
        <f t="shared" si="432"/>
        <v>0</v>
      </c>
      <c r="AB427" s="74"/>
      <c r="AC427" s="75"/>
      <c r="AD427" s="76">
        <f t="shared" si="433"/>
        <v>0</v>
      </c>
      <c r="AE427" s="68">
        <v>50</v>
      </c>
      <c r="AF427" s="69">
        <v>1.83</v>
      </c>
      <c r="AG427" s="73">
        <f t="shared" si="434"/>
        <v>91.5</v>
      </c>
      <c r="AH427" s="61"/>
      <c r="AI427" s="75"/>
      <c r="AJ427" s="76">
        <f t="shared" si="435"/>
        <v>0</v>
      </c>
      <c r="AK427" s="74"/>
      <c r="AL427" s="75"/>
      <c r="AM427" s="76">
        <f t="shared" si="436"/>
        <v>0</v>
      </c>
      <c r="AN427" s="74"/>
      <c r="AO427" s="75"/>
      <c r="AP427" s="76">
        <f t="shared" si="437"/>
        <v>0</v>
      </c>
      <c r="AQ427" s="74"/>
      <c r="AR427" s="75"/>
      <c r="AS427" s="76">
        <f t="shared" si="438"/>
        <v>0</v>
      </c>
      <c r="AT427" s="74"/>
      <c r="AU427" s="75"/>
      <c r="AV427" s="76">
        <f t="shared" si="439"/>
        <v>0</v>
      </c>
      <c r="AW427" s="74"/>
      <c r="AX427" s="75"/>
      <c r="AY427" s="61">
        <f t="shared" si="440"/>
        <v>0</v>
      </c>
    </row>
    <row r="428" spans="1:51" s="418" customFormat="1" ht="30" customHeight="1">
      <c r="A428" s="292">
        <v>10</v>
      </c>
      <c r="B428" s="420" t="s">
        <v>247</v>
      </c>
      <c r="C428" s="421"/>
      <c r="D428" s="422"/>
      <c r="E428" s="422"/>
      <c r="F428" s="423">
        <f>SUM(F429:F431)</f>
        <v>5540</v>
      </c>
      <c r="G428" s="424">
        <f>SUM(G429:G431)</f>
        <v>6481.7999999999993</v>
      </c>
      <c r="H428" s="406"/>
      <c r="I428" s="407" t="e">
        <f>+#REF!+I432</f>
        <v>#REF!</v>
      </c>
      <c r="J428" s="407" t="e">
        <f>+#REF!+J432</f>
        <v>#REF!</v>
      </c>
      <c r="K428" s="407" t="e">
        <f t="shared" si="393"/>
        <v>#REF!</v>
      </c>
      <c r="L428" s="408" t="e">
        <f t="shared" si="394"/>
        <v>#REF!</v>
      </c>
      <c r="M428" s="409" t="e">
        <f t="shared" si="395"/>
        <v>#REF!</v>
      </c>
      <c r="N428" s="425" t="e">
        <f>+#REF!+N432</f>
        <v>#REF!</v>
      </c>
      <c r="O428" s="411" t="e">
        <f>+#REF!+O432</f>
        <v>#REF!</v>
      </c>
      <c r="P428" s="412"/>
      <c r="Q428" s="413"/>
      <c r="R428" s="414" t="e">
        <f>+#REF!+R432</f>
        <v>#REF!</v>
      </c>
      <c r="S428" s="415"/>
      <c r="T428" s="413"/>
      <c r="U428" s="414" t="e">
        <f>+#REF!+U432</f>
        <v>#REF!</v>
      </c>
      <c r="V428" s="415"/>
      <c r="W428" s="416"/>
      <c r="X428" s="414" t="e">
        <f>+#REF!+X432</f>
        <v>#REF!</v>
      </c>
      <c r="Y428" s="415"/>
      <c r="Z428" s="413"/>
      <c r="AA428" s="414" t="e">
        <f>+#REF!+AA432</f>
        <v>#REF!</v>
      </c>
      <c r="AB428" s="415"/>
      <c r="AC428" s="413"/>
      <c r="AD428" s="414" t="e">
        <f>+#REF!+AD432</f>
        <v>#REF!</v>
      </c>
      <c r="AE428" s="415"/>
      <c r="AF428" s="413"/>
      <c r="AG428" s="417" t="e">
        <f>+#REF!+AG432</f>
        <v>#REF!</v>
      </c>
      <c r="AH428" s="417"/>
      <c r="AI428" s="413"/>
      <c r="AJ428" s="414" t="e">
        <f>+#REF!+AJ432</f>
        <v>#REF!</v>
      </c>
      <c r="AK428" s="415"/>
      <c r="AL428" s="413"/>
      <c r="AM428" s="414" t="e">
        <f>+#REF!+AM432</f>
        <v>#REF!</v>
      </c>
      <c r="AN428" s="415"/>
      <c r="AO428" s="413"/>
      <c r="AP428" s="414" t="e">
        <f>+#REF!+AP432</f>
        <v>#REF!</v>
      </c>
      <c r="AQ428" s="415"/>
      <c r="AR428" s="413"/>
      <c r="AS428" s="414" t="e">
        <f>+#REF!+AS432</f>
        <v>#REF!</v>
      </c>
      <c r="AT428" s="415"/>
      <c r="AU428" s="413"/>
      <c r="AV428" s="414" t="e">
        <f>+#REF!+AV432</f>
        <v>#REF!</v>
      </c>
      <c r="AW428" s="415"/>
      <c r="AX428" s="413"/>
      <c r="AY428" s="417" t="e">
        <f>+#REF!+AY432</f>
        <v>#REF!</v>
      </c>
    </row>
    <row r="429" spans="1:51" s="130" customFormat="1" ht="57.75" customHeight="1">
      <c r="A429" s="199" t="s">
        <v>596</v>
      </c>
      <c r="B429" s="200" t="s">
        <v>245</v>
      </c>
      <c r="C429" s="426" t="s">
        <v>111</v>
      </c>
      <c r="D429" s="106">
        <v>30</v>
      </c>
      <c r="E429" s="106">
        <v>40</v>
      </c>
      <c r="F429" s="140">
        <f>D429*E429</f>
        <v>1200</v>
      </c>
      <c r="G429" s="141">
        <f t="shared" si="413"/>
        <v>1404</v>
      </c>
      <c r="H429" s="427"/>
      <c r="I429" s="428">
        <f t="shared" si="409"/>
        <v>10</v>
      </c>
      <c r="J429" s="428">
        <f t="shared" si="410"/>
        <v>0</v>
      </c>
      <c r="K429" s="429">
        <f t="shared" si="393"/>
        <v>10</v>
      </c>
      <c r="L429" s="197">
        <f t="shared" si="394"/>
        <v>20</v>
      </c>
      <c r="M429" s="113">
        <f t="shared" si="395"/>
        <v>0.66666666666666663</v>
      </c>
      <c r="N429" s="114">
        <f t="shared" ref="N429:N431" si="516">+R429+U429+X429+AA429+AD429+AG429+AJ429+AM429+AP429+AS429+AV429+AY429</f>
        <v>298.39999999999998</v>
      </c>
      <c r="O429" s="198">
        <f t="shared" si="412"/>
        <v>901.6</v>
      </c>
      <c r="P429" s="132"/>
      <c r="Q429" s="128"/>
      <c r="R429" s="129">
        <f t="shared" si="429"/>
        <v>0</v>
      </c>
      <c r="S429" s="127"/>
      <c r="T429" s="128"/>
      <c r="U429" s="129">
        <f t="shared" si="430"/>
        <v>0</v>
      </c>
      <c r="V429" s="127"/>
      <c r="W429" s="133"/>
      <c r="X429" s="129">
        <f t="shared" si="431"/>
        <v>0</v>
      </c>
      <c r="Y429" s="125">
        <v>2</v>
      </c>
      <c r="Z429" s="117">
        <v>29.84</v>
      </c>
      <c r="AA429" s="118">
        <f t="shared" si="432"/>
        <v>59.68</v>
      </c>
      <c r="AB429" s="125">
        <v>8</v>
      </c>
      <c r="AC429" s="117">
        <v>29.84</v>
      </c>
      <c r="AD429" s="118">
        <f t="shared" si="433"/>
        <v>238.72</v>
      </c>
      <c r="AE429" s="127"/>
      <c r="AF429" s="128"/>
      <c r="AG429" s="112">
        <f t="shared" si="434"/>
        <v>0</v>
      </c>
      <c r="AH429" s="112"/>
      <c r="AI429" s="128"/>
      <c r="AJ429" s="129">
        <f t="shared" si="435"/>
        <v>0</v>
      </c>
      <c r="AK429" s="127"/>
      <c r="AL429" s="128"/>
      <c r="AM429" s="129">
        <f t="shared" si="436"/>
        <v>0</v>
      </c>
      <c r="AN429" s="127"/>
      <c r="AO429" s="128"/>
      <c r="AP429" s="129">
        <f t="shared" si="437"/>
        <v>0</v>
      </c>
      <c r="AQ429" s="127"/>
      <c r="AR429" s="128"/>
      <c r="AS429" s="129">
        <f t="shared" si="438"/>
        <v>0</v>
      </c>
      <c r="AT429" s="127"/>
      <c r="AU429" s="128"/>
      <c r="AV429" s="129">
        <f t="shared" si="439"/>
        <v>0</v>
      </c>
      <c r="AW429" s="127"/>
      <c r="AX429" s="128"/>
      <c r="AY429" s="112">
        <f t="shared" si="440"/>
        <v>0</v>
      </c>
    </row>
    <row r="430" spans="1:51" s="130" customFormat="1" ht="66.75" customHeight="1">
      <c r="A430" s="199" t="s">
        <v>597</v>
      </c>
      <c r="B430" s="200" t="s">
        <v>244</v>
      </c>
      <c r="C430" s="426" t="s">
        <v>111</v>
      </c>
      <c r="D430" s="106">
        <v>10</v>
      </c>
      <c r="E430" s="106">
        <v>50</v>
      </c>
      <c r="F430" s="140">
        <f>D430*E430</f>
        <v>500</v>
      </c>
      <c r="G430" s="141">
        <f t="shared" si="413"/>
        <v>585</v>
      </c>
      <c r="H430" s="427"/>
      <c r="I430" s="428">
        <f t="shared" si="409"/>
        <v>0</v>
      </c>
      <c r="J430" s="428">
        <f t="shared" si="410"/>
        <v>0</v>
      </c>
      <c r="K430" s="429">
        <f t="shared" si="393"/>
        <v>0</v>
      </c>
      <c r="L430" s="197">
        <f t="shared" si="394"/>
        <v>10</v>
      </c>
      <c r="M430" s="113">
        <f t="shared" si="395"/>
        <v>1</v>
      </c>
      <c r="N430" s="114">
        <f t="shared" si="516"/>
        <v>0</v>
      </c>
      <c r="O430" s="198">
        <f t="shared" si="412"/>
        <v>500</v>
      </c>
      <c r="P430" s="132"/>
      <c r="Q430" s="128"/>
      <c r="R430" s="129">
        <f t="shared" si="429"/>
        <v>0</v>
      </c>
      <c r="S430" s="127"/>
      <c r="T430" s="128"/>
      <c r="U430" s="129">
        <f t="shared" si="430"/>
        <v>0</v>
      </c>
      <c r="V430" s="127"/>
      <c r="W430" s="133"/>
      <c r="X430" s="129">
        <f t="shared" si="431"/>
        <v>0</v>
      </c>
      <c r="Y430" s="127"/>
      <c r="Z430" s="128"/>
      <c r="AA430" s="129">
        <f t="shared" si="432"/>
        <v>0</v>
      </c>
      <c r="AB430" s="127"/>
      <c r="AC430" s="128"/>
      <c r="AD430" s="129">
        <f t="shared" si="433"/>
        <v>0</v>
      </c>
      <c r="AE430" s="127"/>
      <c r="AF430" s="128"/>
      <c r="AG430" s="112">
        <f t="shared" si="434"/>
        <v>0</v>
      </c>
      <c r="AH430" s="112"/>
      <c r="AI430" s="128"/>
      <c r="AJ430" s="129">
        <f t="shared" si="435"/>
        <v>0</v>
      </c>
      <c r="AK430" s="127"/>
      <c r="AL430" s="128"/>
      <c r="AM430" s="129">
        <f t="shared" si="436"/>
        <v>0</v>
      </c>
      <c r="AN430" s="127"/>
      <c r="AO430" s="128"/>
      <c r="AP430" s="129">
        <f t="shared" si="437"/>
        <v>0</v>
      </c>
      <c r="AQ430" s="127"/>
      <c r="AR430" s="128"/>
      <c r="AS430" s="129">
        <f t="shared" si="438"/>
        <v>0</v>
      </c>
      <c r="AT430" s="127"/>
      <c r="AU430" s="128"/>
      <c r="AV430" s="129">
        <f t="shared" si="439"/>
        <v>0</v>
      </c>
      <c r="AW430" s="127"/>
      <c r="AX430" s="128"/>
      <c r="AY430" s="112">
        <f t="shared" si="440"/>
        <v>0</v>
      </c>
    </row>
    <row r="431" spans="1:51" s="130" customFormat="1" ht="66" customHeight="1">
      <c r="A431" s="199" t="s">
        <v>598</v>
      </c>
      <c r="B431" s="200" t="s">
        <v>246</v>
      </c>
      <c r="C431" s="426" t="s">
        <v>111</v>
      </c>
      <c r="D431" s="106">
        <v>120</v>
      </c>
      <c r="E431" s="106">
        <v>32</v>
      </c>
      <c r="F431" s="140">
        <f>D431*E431</f>
        <v>3840</v>
      </c>
      <c r="G431" s="141">
        <f t="shared" si="413"/>
        <v>4492.7999999999993</v>
      </c>
      <c r="H431" s="427"/>
      <c r="I431" s="428">
        <f t="shared" si="409"/>
        <v>39</v>
      </c>
      <c r="J431" s="428">
        <f t="shared" si="410"/>
        <v>0</v>
      </c>
      <c r="K431" s="429">
        <f t="shared" si="393"/>
        <v>39</v>
      </c>
      <c r="L431" s="197">
        <f t="shared" si="394"/>
        <v>81</v>
      </c>
      <c r="M431" s="113">
        <f t="shared" si="395"/>
        <v>0.67500000000000004</v>
      </c>
      <c r="N431" s="114">
        <f t="shared" si="516"/>
        <v>1092</v>
      </c>
      <c r="O431" s="198">
        <f t="shared" si="412"/>
        <v>2748</v>
      </c>
      <c r="P431" s="132"/>
      <c r="Q431" s="128"/>
      <c r="R431" s="129">
        <f t="shared" si="429"/>
        <v>0</v>
      </c>
      <c r="S431" s="127"/>
      <c r="T431" s="128"/>
      <c r="U431" s="129">
        <f t="shared" si="430"/>
        <v>0</v>
      </c>
      <c r="V431" s="127"/>
      <c r="W431" s="133"/>
      <c r="X431" s="129">
        <f t="shared" si="431"/>
        <v>0</v>
      </c>
      <c r="Y431" s="125">
        <v>30</v>
      </c>
      <c r="Z431" s="117">
        <v>28</v>
      </c>
      <c r="AA431" s="118">
        <f t="shared" si="432"/>
        <v>840</v>
      </c>
      <c r="AB431" s="125">
        <v>9</v>
      </c>
      <c r="AC431" s="117">
        <v>28</v>
      </c>
      <c r="AD431" s="118">
        <f t="shared" si="433"/>
        <v>252</v>
      </c>
      <c r="AE431" s="127"/>
      <c r="AF431" s="128"/>
      <c r="AG431" s="112">
        <f t="shared" si="434"/>
        <v>0</v>
      </c>
      <c r="AH431" s="112"/>
      <c r="AI431" s="128"/>
      <c r="AJ431" s="129">
        <f t="shared" si="435"/>
        <v>0</v>
      </c>
      <c r="AK431" s="127"/>
      <c r="AL431" s="128"/>
      <c r="AM431" s="129">
        <f t="shared" si="436"/>
        <v>0</v>
      </c>
      <c r="AN431" s="127"/>
      <c r="AO431" s="128"/>
      <c r="AP431" s="129">
        <f t="shared" si="437"/>
        <v>0</v>
      </c>
      <c r="AQ431" s="127"/>
      <c r="AR431" s="128"/>
      <c r="AS431" s="129">
        <f t="shared" si="438"/>
        <v>0</v>
      </c>
      <c r="AT431" s="127"/>
      <c r="AU431" s="128"/>
      <c r="AV431" s="129">
        <f t="shared" si="439"/>
        <v>0</v>
      </c>
      <c r="AW431" s="127"/>
      <c r="AX431" s="128"/>
      <c r="AY431" s="112">
        <f t="shared" si="440"/>
        <v>0</v>
      </c>
    </row>
    <row r="432" spans="1:51" s="3" customFormat="1" ht="30" customHeight="1">
      <c r="A432" s="430">
        <v>11</v>
      </c>
      <c r="B432" s="431" t="s">
        <v>138</v>
      </c>
      <c r="C432" s="432"/>
      <c r="D432" s="433"/>
      <c r="E432" s="433"/>
      <c r="F432" s="423">
        <f>SUM(F433:F435)</f>
        <v>1350</v>
      </c>
      <c r="G432" s="424">
        <f t="shared" si="413"/>
        <v>1579.5</v>
      </c>
      <c r="H432" s="398"/>
      <c r="I432" s="399">
        <f t="shared" ref="I432:J432" si="517">SUM(I433:I435)</f>
        <v>27</v>
      </c>
      <c r="J432" s="399">
        <f t="shared" si="517"/>
        <v>0</v>
      </c>
      <c r="K432" s="400">
        <f t="shared" si="393"/>
        <v>27</v>
      </c>
      <c r="L432" s="91">
        <f t="shared" si="394"/>
        <v>-27</v>
      </c>
      <c r="M432" s="267" t="e">
        <f t="shared" si="395"/>
        <v>#DIV/0!</v>
      </c>
      <c r="N432" s="268">
        <f t="shared" ref="N432:O432" si="518">SUM(N433:N435)</f>
        <v>309.45</v>
      </c>
      <c r="O432" s="269">
        <f t="shared" si="518"/>
        <v>1040.55</v>
      </c>
      <c r="P432" s="97"/>
      <c r="Q432" s="98"/>
      <c r="R432" s="99">
        <f t="shared" ref="R432" si="519">SUM(R433:R435)</f>
        <v>0</v>
      </c>
      <c r="S432" s="100"/>
      <c r="T432" s="98"/>
      <c r="U432" s="99">
        <f t="shared" ref="U432" si="520">SUM(U433:U435)</f>
        <v>0</v>
      </c>
      <c r="V432" s="100"/>
      <c r="W432" s="101"/>
      <c r="X432" s="99">
        <f t="shared" ref="X432" si="521">SUM(X433:X435)</f>
        <v>0</v>
      </c>
      <c r="Y432" s="100"/>
      <c r="Z432" s="98"/>
      <c r="AA432" s="99">
        <f t="shared" ref="AA432" si="522">SUM(AA433:AA435)</f>
        <v>93.45</v>
      </c>
      <c r="AB432" s="100"/>
      <c r="AC432" s="98"/>
      <c r="AD432" s="99">
        <f t="shared" ref="AD432" si="523">SUM(AD433:AD435)</f>
        <v>216</v>
      </c>
      <c r="AE432" s="100"/>
      <c r="AF432" s="98"/>
      <c r="AG432" s="93">
        <f t="shared" ref="AG432" si="524">SUM(AG433:AG435)</f>
        <v>0</v>
      </c>
      <c r="AH432" s="93"/>
      <c r="AI432" s="98"/>
      <c r="AJ432" s="99">
        <f t="shared" ref="AJ432" si="525">SUM(AJ433:AJ435)</f>
        <v>0</v>
      </c>
      <c r="AK432" s="100"/>
      <c r="AL432" s="98"/>
      <c r="AM432" s="99">
        <f t="shared" ref="AM432" si="526">SUM(AM433:AM435)</f>
        <v>0</v>
      </c>
      <c r="AN432" s="100"/>
      <c r="AO432" s="98"/>
      <c r="AP432" s="99">
        <f t="shared" ref="AP432" si="527">SUM(AP433:AP435)</f>
        <v>0</v>
      </c>
      <c r="AQ432" s="100"/>
      <c r="AR432" s="98"/>
      <c r="AS432" s="99">
        <f t="shared" ref="AS432" si="528">SUM(AS433:AS435)</f>
        <v>0</v>
      </c>
      <c r="AT432" s="100"/>
      <c r="AU432" s="98"/>
      <c r="AV432" s="99">
        <f t="shared" ref="AV432" si="529">SUM(AV433:AV435)</f>
        <v>0</v>
      </c>
      <c r="AW432" s="100"/>
      <c r="AX432" s="98"/>
      <c r="AY432" s="93">
        <f t="shared" ref="AY432" si="530">SUM(AY433:AY435)</f>
        <v>0</v>
      </c>
    </row>
    <row r="433" spans="1:51" s="130" customFormat="1" ht="30" customHeight="1">
      <c r="A433" s="199" t="s">
        <v>35</v>
      </c>
      <c r="B433" s="226" t="s">
        <v>137</v>
      </c>
      <c r="C433" s="19"/>
      <c r="D433" s="106">
        <v>50</v>
      </c>
      <c r="E433" s="106">
        <v>15</v>
      </c>
      <c r="F433" s="107">
        <f>D433*E433</f>
        <v>750</v>
      </c>
      <c r="G433" s="108">
        <f t="shared" si="413"/>
        <v>877.5</v>
      </c>
      <c r="H433" s="434"/>
      <c r="I433" s="435">
        <f t="shared" si="409"/>
        <v>17</v>
      </c>
      <c r="J433" s="435">
        <f t="shared" si="410"/>
        <v>0</v>
      </c>
      <c r="K433" s="436">
        <f t="shared" si="393"/>
        <v>17</v>
      </c>
      <c r="L433" s="197">
        <f t="shared" si="394"/>
        <v>33</v>
      </c>
      <c r="M433" s="113">
        <f t="shared" si="395"/>
        <v>0.66</v>
      </c>
      <c r="N433" s="114">
        <f t="shared" ref="N433:N435" si="531">+R433+U433+X433+AA433+AD433+AG433+AJ433+AM433+AP433+AS433+AV433+AY433</f>
        <v>226.95</v>
      </c>
      <c r="O433" s="198">
        <f t="shared" si="412"/>
        <v>523.04999999999995</v>
      </c>
      <c r="P433" s="132"/>
      <c r="Q433" s="128"/>
      <c r="R433" s="129">
        <f t="shared" si="429"/>
        <v>0</v>
      </c>
      <c r="S433" s="127"/>
      <c r="T433" s="128"/>
      <c r="U433" s="129">
        <f t="shared" si="430"/>
        <v>0</v>
      </c>
      <c r="V433" s="127"/>
      <c r="W433" s="133"/>
      <c r="X433" s="129">
        <f t="shared" si="431"/>
        <v>0</v>
      </c>
      <c r="Y433" s="125">
        <v>7</v>
      </c>
      <c r="Z433" s="117">
        <v>13.35</v>
      </c>
      <c r="AA433" s="118">
        <f t="shared" si="432"/>
        <v>93.45</v>
      </c>
      <c r="AB433" s="125">
        <v>10</v>
      </c>
      <c r="AC433" s="117">
        <v>13.35</v>
      </c>
      <c r="AD433" s="118">
        <f t="shared" si="433"/>
        <v>133.5</v>
      </c>
      <c r="AE433" s="127"/>
      <c r="AF433" s="128"/>
      <c r="AG433" s="112">
        <f t="shared" si="434"/>
        <v>0</v>
      </c>
      <c r="AH433" s="112"/>
      <c r="AI433" s="128"/>
      <c r="AJ433" s="129">
        <f t="shared" si="435"/>
        <v>0</v>
      </c>
      <c r="AK433" s="127"/>
      <c r="AL433" s="128"/>
      <c r="AM433" s="129">
        <f t="shared" si="436"/>
        <v>0</v>
      </c>
      <c r="AN433" s="127"/>
      <c r="AO433" s="128"/>
      <c r="AP433" s="129">
        <f t="shared" si="437"/>
        <v>0</v>
      </c>
      <c r="AQ433" s="127"/>
      <c r="AR433" s="128"/>
      <c r="AS433" s="129">
        <f t="shared" si="438"/>
        <v>0</v>
      </c>
      <c r="AT433" s="127"/>
      <c r="AU433" s="128"/>
      <c r="AV433" s="129">
        <f t="shared" si="439"/>
        <v>0</v>
      </c>
      <c r="AW433" s="127"/>
      <c r="AX433" s="128"/>
      <c r="AY433" s="112">
        <f t="shared" si="440"/>
        <v>0</v>
      </c>
    </row>
    <row r="434" spans="1:51" s="130" customFormat="1" ht="30" customHeight="1">
      <c r="A434" s="199" t="s">
        <v>37</v>
      </c>
      <c r="B434" s="200" t="s">
        <v>139</v>
      </c>
      <c r="C434" s="19"/>
      <c r="D434" s="106">
        <v>10</v>
      </c>
      <c r="E434" s="106">
        <v>20</v>
      </c>
      <c r="F434" s="107">
        <f>D434*E434</f>
        <v>200</v>
      </c>
      <c r="G434" s="108">
        <f t="shared" si="413"/>
        <v>234</v>
      </c>
      <c r="H434" s="434"/>
      <c r="I434" s="435">
        <f t="shared" si="409"/>
        <v>0</v>
      </c>
      <c r="J434" s="435">
        <f t="shared" si="410"/>
        <v>0</v>
      </c>
      <c r="K434" s="436">
        <f t="shared" si="393"/>
        <v>0</v>
      </c>
      <c r="L434" s="197">
        <f t="shared" si="394"/>
        <v>10</v>
      </c>
      <c r="M434" s="113">
        <f t="shared" si="395"/>
        <v>1</v>
      </c>
      <c r="N434" s="114">
        <f t="shared" si="531"/>
        <v>0</v>
      </c>
      <c r="O434" s="198">
        <f t="shared" si="412"/>
        <v>200</v>
      </c>
      <c r="P434" s="132"/>
      <c r="Q434" s="128"/>
      <c r="R434" s="129">
        <f t="shared" si="429"/>
        <v>0</v>
      </c>
      <c r="S434" s="127"/>
      <c r="T434" s="128"/>
      <c r="U434" s="129">
        <f t="shared" si="430"/>
        <v>0</v>
      </c>
      <c r="V434" s="127"/>
      <c r="W434" s="133"/>
      <c r="X434" s="129">
        <f t="shared" si="431"/>
        <v>0</v>
      </c>
      <c r="Y434" s="127"/>
      <c r="Z434" s="128"/>
      <c r="AA434" s="129">
        <f t="shared" si="432"/>
        <v>0</v>
      </c>
      <c r="AB434" s="127"/>
      <c r="AC434" s="128"/>
      <c r="AD434" s="129">
        <f t="shared" si="433"/>
        <v>0</v>
      </c>
      <c r="AE434" s="127"/>
      <c r="AF434" s="128"/>
      <c r="AG434" s="112">
        <f t="shared" si="434"/>
        <v>0</v>
      </c>
      <c r="AH434" s="112"/>
      <c r="AI434" s="128"/>
      <c r="AJ434" s="129">
        <f t="shared" si="435"/>
        <v>0</v>
      </c>
      <c r="AK434" s="127"/>
      <c r="AL434" s="128"/>
      <c r="AM434" s="129">
        <f t="shared" si="436"/>
        <v>0</v>
      </c>
      <c r="AN434" s="127"/>
      <c r="AO434" s="128"/>
      <c r="AP434" s="129">
        <f t="shared" si="437"/>
        <v>0</v>
      </c>
      <c r="AQ434" s="127"/>
      <c r="AR434" s="128"/>
      <c r="AS434" s="129">
        <f t="shared" si="438"/>
        <v>0</v>
      </c>
      <c r="AT434" s="127"/>
      <c r="AU434" s="128"/>
      <c r="AV434" s="129">
        <f t="shared" si="439"/>
        <v>0</v>
      </c>
      <c r="AW434" s="127"/>
      <c r="AX434" s="128"/>
      <c r="AY434" s="112">
        <f t="shared" si="440"/>
        <v>0</v>
      </c>
    </row>
    <row r="435" spans="1:51" s="130" customFormat="1" ht="30" customHeight="1">
      <c r="A435" s="199" t="s">
        <v>39</v>
      </c>
      <c r="B435" s="226" t="s">
        <v>255</v>
      </c>
      <c r="C435" s="19"/>
      <c r="D435" s="106">
        <v>40</v>
      </c>
      <c r="E435" s="106">
        <v>10</v>
      </c>
      <c r="F435" s="107">
        <f>D435*E435</f>
        <v>400</v>
      </c>
      <c r="G435" s="108">
        <f t="shared" si="413"/>
        <v>468</v>
      </c>
      <c r="H435" s="434"/>
      <c r="I435" s="435">
        <f t="shared" si="409"/>
        <v>10</v>
      </c>
      <c r="J435" s="435">
        <f t="shared" si="410"/>
        <v>0</v>
      </c>
      <c r="K435" s="436">
        <f t="shared" si="393"/>
        <v>10</v>
      </c>
      <c r="L435" s="197">
        <f t="shared" si="394"/>
        <v>30</v>
      </c>
      <c r="M435" s="113">
        <f t="shared" si="395"/>
        <v>0.75</v>
      </c>
      <c r="N435" s="114">
        <f t="shared" si="531"/>
        <v>82.5</v>
      </c>
      <c r="O435" s="198">
        <f t="shared" si="412"/>
        <v>317.5</v>
      </c>
      <c r="P435" s="132"/>
      <c r="Q435" s="128"/>
      <c r="R435" s="129">
        <f t="shared" si="429"/>
        <v>0</v>
      </c>
      <c r="S435" s="127"/>
      <c r="T435" s="128"/>
      <c r="U435" s="129">
        <f t="shared" si="430"/>
        <v>0</v>
      </c>
      <c r="V435" s="127"/>
      <c r="W435" s="133"/>
      <c r="X435" s="129">
        <f t="shared" si="431"/>
        <v>0</v>
      </c>
      <c r="Y435" s="127"/>
      <c r="Z435" s="128"/>
      <c r="AA435" s="129">
        <f t="shared" si="432"/>
        <v>0</v>
      </c>
      <c r="AB435" s="125">
        <v>10</v>
      </c>
      <c r="AC435" s="117">
        <v>8.25</v>
      </c>
      <c r="AD435" s="118">
        <f t="shared" si="433"/>
        <v>82.5</v>
      </c>
      <c r="AE435" s="127"/>
      <c r="AF435" s="128"/>
      <c r="AG435" s="112">
        <f t="shared" si="434"/>
        <v>0</v>
      </c>
      <c r="AH435" s="112"/>
      <c r="AI435" s="128"/>
      <c r="AJ435" s="129">
        <f t="shared" si="435"/>
        <v>0</v>
      </c>
      <c r="AK435" s="127"/>
      <c r="AL435" s="128"/>
      <c r="AM435" s="129">
        <f t="shared" si="436"/>
        <v>0</v>
      </c>
      <c r="AN435" s="127"/>
      <c r="AO435" s="128"/>
      <c r="AP435" s="129">
        <f t="shared" si="437"/>
        <v>0</v>
      </c>
      <c r="AQ435" s="127"/>
      <c r="AR435" s="128"/>
      <c r="AS435" s="129">
        <f t="shared" si="438"/>
        <v>0</v>
      </c>
      <c r="AT435" s="127"/>
      <c r="AU435" s="128"/>
      <c r="AV435" s="129">
        <f t="shared" si="439"/>
        <v>0</v>
      </c>
      <c r="AW435" s="127"/>
      <c r="AX435" s="128"/>
      <c r="AY435" s="112">
        <f t="shared" si="440"/>
        <v>0</v>
      </c>
    </row>
    <row r="436" spans="1:51" s="3" customFormat="1" ht="30" customHeight="1">
      <c r="A436" s="430">
        <v>12</v>
      </c>
      <c r="B436" s="420" t="s">
        <v>140</v>
      </c>
      <c r="C436" s="432"/>
      <c r="D436" s="433"/>
      <c r="E436" s="433"/>
      <c r="F436" s="423">
        <f>SUM(F438:F441)</f>
        <v>135150</v>
      </c>
      <c r="G436" s="424">
        <f>SUM(G438:G441)</f>
        <v>158125.5</v>
      </c>
      <c r="H436" s="398"/>
      <c r="I436" s="399">
        <f t="shared" ref="I436:J436" si="532">+I437</f>
        <v>962</v>
      </c>
      <c r="J436" s="399">
        <f t="shared" si="532"/>
        <v>3960</v>
      </c>
      <c r="K436" s="400">
        <f t="shared" si="393"/>
        <v>4922</v>
      </c>
      <c r="L436" s="91">
        <f t="shared" si="394"/>
        <v>-4922</v>
      </c>
      <c r="M436" s="267" t="e">
        <f t="shared" si="395"/>
        <v>#DIV/0!</v>
      </c>
      <c r="N436" s="268">
        <f t="shared" ref="N436:O436" si="533">+N437</f>
        <v>153062</v>
      </c>
      <c r="O436" s="269">
        <f t="shared" si="533"/>
        <v>-17912</v>
      </c>
      <c r="P436" s="97"/>
      <c r="Q436" s="98"/>
      <c r="R436" s="99">
        <f t="shared" ref="R436" si="534">+R437</f>
        <v>0</v>
      </c>
      <c r="S436" s="100"/>
      <c r="T436" s="98"/>
      <c r="U436" s="99">
        <f t="shared" ref="U436" si="535">+U437</f>
        <v>0</v>
      </c>
      <c r="V436" s="100"/>
      <c r="W436" s="101"/>
      <c r="X436" s="99">
        <f t="shared" ref="X436" si="536">+X437</f>
        <v>450</v>
      </c>
      <c r="Y436" s="100"/>
      <c r="Z436" s="98"/>
      <c r="AA436" s="99">
        <f t="shared" ref="AA436" si="537">+AA437</f>
        <v>2400</v>
      </c>
      <c r="AB436" s="100"/>
      <c r="AC436" s="98"/>
      <c r="AD436" s="99">
        <f t="shared" ref="AD436" si="538">+AD437</f>
        <v>1410</v>
      </c>
      <c r="AE436" s="100"/>
      <c r="AF436" s="98"/>
      <c r="AG436" s="93">
        <f t="shared" ref="AG436" si="539">+AG437</f>
        <v>25765.200000000001</v>
      </c>
      <c r="AH436" s="93"/>
      <c r="AI436" s="98"/>
      <c r="AJ436" s="99">
        <f t="shared" ref="AJ436" si="540">+AJ437</f>
        <v>26207.8</v>
      </c>
      <c r="AK436" s="100"/>
      <c r="AL436" s="98"/>
      <c r="AM436" s="99">
        <f t="shared" ref="AM436" si="541">+AM437</f>
        <v>43522</v>
      </c>
      <c r="AN436" s="100"/>
      <c r="AO436" s="98"/>
      <c r="AP436" s="99">
        <f t="shared" ref="AP436" si="542">+AP437</f>
        <v>53307</v>
      </c>
      <c r="AQ436" s="100"/>
      <c r="AR436" s="98"/>
      <c r="AS436" s="99">
        <f t="shared" ref="AS436" si="543">+AS437</f>
        <v>0</v>
      </c>
      <c r="AT436" s="100"/>
      <c r="AU436" s="98"/>
      <c r="AV436" s="99">
        <f t="shared" ref="AV436" si="544">+AV437</f>
        <v>0</v>
      </c>
      <c r="AW436" s="100"/>
      <c r="AX436" s="98"/>
      <c r="AY436" s="93">
        <f t="shared" ref="AY436" si="545">+AY437</f>
        <v>0</v>
      </c>
    </row>
    <row r="437" spans="1:51" s="3" customFormat="1" ht="56.25" customHeight="1">
      <c r="A437" s="335" t="s">
        <v>43</v>
      </c>
      <c r="B437" s="437" t="s">
        <v>141</v>
      </c>
      <c r="C437" s="438"/>
      <c r="D437" s="339"/>
      <c r="E437" s="339"/>
      <c r="F437" s="439"/>
      <c r="G437" s="440"/>
      <c r="H437" s="392"/>
      <c r="I437" s="393">
        <f t="shared" ref="I437:J437" si="546">SUM(I438:I441)</f>
        <v>962</v>
      </c>
      <c r="J437" s="393">
        <f t="shared" si="546"/>
        <v>3960</v>
      </c>
      <c r="K437" s="394">
        <f t="shared" si="393"/>
        <v>4922</v>
      </c>
      <c r="L437" s="91">
        <f t="shared" si="394"/>
        <v>-4922</v>
      </c>
      <c r="M437" s="267" t="e">
        <f t="shared" si="395"/>
        <v>#DIV/0!</v>
      </c>
      <c r="N437" s="268">
        <f t="shared" ref="N437:O437" si="547">SUM(N438:N441)</f>
        <v>153062</v>
      </c>
      <c r="O437" s="269">
        <f t="shared" si="547"/>
        <v>-17912</v>
      </c>
      <c r="P437" s="97"/>
      <c r="Q437" s="98"/>
      <c r="R437" s="99">
        <f t="shared" ref="R437" si="548">SUM(R438:R441)</f>
        <v>0</v>
      </c>
      <c r="S437" s="100"/>
      <c r="T437" s="98"/>
      <c r="U437" s="99">
        <f t="shared" ref="U437" si="549">SUM(U438:U441)</f>
        <v>0</v>
      </c>
      <c r="V437" s="100"/>
      <c r="W437" s="101"/>
      <c r="X437" s="99">
        <f t="shared" ref="X437" si="550">SUM(X438:X441)</f>
        <v>450</v>
      </c>
      <c r="Y437" s="100"/>
      <c r="Z437" s="98"/>
      <c r="AA437" s="99">
        <f t="shared" ref="AA437" si="551">SUM(AA438:AA441)</f>
        <v>2400</v>
      </c>
      <c r="AB437" s="100"/>
      <c r="AC437" s="98"/>
      <c r="AD437" s="99">
        <f t="shared" ref="AD437" si="552">SUM(AD438:AD441)</f>
        <v>1410</v>
      </c>
      <c r="AE437" s="100"/>
      <c r="AF437" s="98"/>
      <c r="AG437" s="93">
        <f t="shared" ref="AG437" si="553">SUM(AG438:AG441)</f>
        <v>25765.200000000001</v>
      </c>
      <c r="AH437" s="93"/>
      <c r="AI437" s="98"/>
      <c r="AJ437" s="99">
        <f t="shared" ref="AJ437" si="554">SUM(AJ438:AJ441)</f>
        <v>26207.8</v>
      </c>
      <c r="AK437" s="100"/>
      <c r="AL437" s="98"/>
      <c r="AM437" s="99">
        <f t="shared" ref="AM437" si="555">SUM(AM438:AM441)</f>
        <v>43522</v>
      </c>
      <c r="AN437" s="273"/>
      <c r="AO437" s="274"/>
      <c r="AP437" s="275">
        <f t="shared" ref="AP437" si="556">SUM(AP438:AP441)</f>
        <v>53307</v>
      </c>
      <c r="AQ437" s="100"/>
      <c r="AR437" s="98"/>
      <c r="AS437" s="99">
        <f t="shared" ref="AS437" si="557">SUM(AS438:AS441)</f>
        <v>0</v>
      </c>
      <c r="AT437" s="100"/>
      <c r="AU437" s="98"/>
      <c r="AV437" s="99">
        <f t="shared" ref="AV437" si="558">SUM(AV438:AV441)</f>
        <v>0</v>
      </c>
      <c r="AW437" s="100"/>
      <c r="AX437" s="98"/>
      <c r="AY437" s="93">
        <f t="shared" ref="AY437" si="559">SUM(AY438:AY441)</f>
        <v>0</v>
      </c>
    </row>
    <row r="438" spans="1:51" ht="30" customHeight="1">
      <c r="A438" s="199" t="s">
        <v>599</v>
      </c>
      <c r="B438" s="226" t="s">
        <v>142</v>
      </c>
      <c r="C438" s="441" t="s">
        <v>17</v>
      </c>
      <c r="D438" s="106">
        <v>400</v>
      </c>
      <c r="E438" s="106">
        <v>30</v>
      </c>
      <c r="F438" s="140">
        <f>D438*E438</f>
        <v>12000</v>
      </c>
      <c r="G438" s="141">
        <f t="shared" si="413"/>
        <v>14040</v>
      </c>
      <c r="H438" s="222"/>
      <c r="I438" s="223">
        <f t="shared" si="409"/>
        <v>65</v>
      </c>
      <c r="J438" s="223">
        <f t="shared" si="410"/>
        <v>335</v>
      </c>
      <c r="K438" s="224">
        <f t="shared" si="393"/>
        <v>400</v>
      </c>
      <c r="L438" s="197">
        <f t="shared" si="394"/>
        <v>0</v>
      </c>
      <c r="M438" s="113">
        <f t="shared" si="395"/>
        <v>0</v>
      </c>
      <c r="N438" s="114">
        <f t="shared" ref="N438:N441" si="560">+R438+U438+X438+AA438+AD438+AG438+AJ438+AM438+AP438+AS438+AV438+AY438</f>
        <v>10831.999999999998</v>
      </c>
      <c r="O438" s="198">
        <f t="shared" si="412"/>
        <v>1168.0000000000018</v>
      </c>
      <c r="P438" s="82"/>
      <c r="Q438" s="75"/>
      <c r="R438" s="76">
        <f t="shared" si="429"/>
        <v>0</v>
      </c>
      <c r="S438" s="74"/>
      <c r="T438" s="75"/>
      <c r="U438" s="76">
        <f t="shared" si="430"/>
        <v>0</v>
      </c>
      <c r="V438" s="74"/>
      <c r="W438" s="83"/>
      <c r="X438" s="76">
        <f t="shared" si="431"/>
        <v>0</v>
      </c>
      <c r="Y438" s="74"/>
      <c r="Z438" s="75"/>
      <c r="AA438" s="76">
        <f t="shared" si="432"/>
        <v>0</v>
      </c>
      <c r="AB438" s="74"/>
      <c r="AC438" s="75"/>
      <c r="AD438" s="76">
        <f t="shared" si="433"/>
        <v>0</v>
      </c>
      <c r="AE438" s="68">
        <v>65</v>
      </c>
      <c r="AF438" s="69">
        <v>27.08</v>
      </c>
      <c r="AG438" s="73">
        <f t="shared" si="434"/>
        <v>1760.1999999999998</v>
      </c>
      <c r="AH438" s="73">
        <v>160</v>
      </c>
      <c r="AI438" s="69">
        <v>27.08</v>
      </c>
      <c r="AJ438" s="70">
        <f t="shared" si="435"/>
        <v>4332.7999999999993</v>
      </c>
      <c r="AK438" s="68">
        <v>150</v>
      </c>
      <c r="AL438" s="69">
        <v>27.08</v>
      </c>
      <c r="AM438" s="70">
        <f t="shared" si="436"/>
        <v>4061.9999999999995</v>
      </c>
      <c r="AN438" s="68">
        <v>25</v>
      </c>
      <c r="AO438" s="69">
        <v>27.08</v>
      </c>
      <c r="AP438" s="70">
        <f t="shared" si="437"/>
        <v>677</v>
      </c>
      <c r="AQ438" s="74"/>
      <c r="AR438" s="75"/>
      <c r="AS438" s="76">
        <f t="shared" si="438"/>
        <v>0</v>
      </c>
      <c r="AT438" s="74"/>
      <c r="AU438" s="75"/>
      <c r="AV438" s="76">
        <f t="shared" si="439"/>
        <v>0</v>
      </c>
      <c r="AW438" s="74"/>
      <c r="AX438" s="75"/>
      <c r="AY438" s="61">
        <f t="shared" si="440"/>
        <v>0</v>
      </c>
    </row>
    <row r="439" spans="1:51" ht="30" customHeight="1">
      <c r="A439" s="199" t="s">
        <v>600</v>
      </c>
      <c r="B439" s="226" t="s">
        <v>143</v>
      </c>
      <c r="C439" s="441" t="s">
        <v>17</v>
      </c>
      <c r="D439" s="106">
        <v>2000</v>
      </c>
      <c r="E439" s="106">
        <v>33</v>
      </c>
      <c r="F439" s="140">
        <f>D439*E439</f>
        <v>66000</v>
      </c>
      <c r="G439" s="141">
        <f t="shared" si="413"/>
        <v>77220</v>
      </c>
      <c r="H439" s="222"/>
      <c r="I439" s="223">
        <f t="shared" si="409"/>
        <v>579</v>
      </c>
      <c r="J439" s="223">
        <f t="shared" si="410"/>
        <v>2222</v>
      </c>
      <c r="K439" s="224">
        <f t="shared" si="393"/>
        <v>2801</v>
      </c>
      <c r="L439" s="197">
        <f t="shared" si="394"/>
        <v>-801</v>
      </c>
      <c r="M439" s="113">
        <f t="shared" si="395"/>
        <v>-0.40050000000000002</v>
      </c>
      <c r="N439" s="114">
        <f t="shared" si="560"/>
        <v>84030</v>
      </c>
      <c r="O439" s="198">
        <f t="shared" si="412"/>
        <v>-18030</v>
      </c>
      <c r="P439" s="82"/>
      <c r="Q439" s="75"/>
      <c r="R439" s="76">
        <f t="shared" si="429"/>
        <v>0</v>
      </c>
      <c r="S439" s="74"/>
      <c r="T439" s="75"/>
      <c r="U439" s="76">
        <f t="shared" si="430"/>
        <v>0</v>
      </c>
      <c r="V439" s="71">
        <f>10+5</f>
        <v>15</v>
      </c>
      <c r="W439" s="72">
        <v>30</v>
      </c>
      <c r="X439" s="67">
        <f t="shared" si="431"/>
        <v>450</v>
      </c>
      <c r="Y439" s="71">
        <v>80</v>
      </c>
      <c r="Z439" s="66">
        <v>30</v>
      </c>
      <c r="AA439" s="67">
        <f t="shared" si="432"/>
        <v>2400</v>
      </c>
      <c r="AB439" s="74"/>
      <c r="AC439" s="75"/>
      <c r="AD439" s="76">
        <f t="shared" si="433"/>
        <v>0</v>
      </c>
      <c r="AE439" s="68">
        <v>484</v>
      </c>
      <c r="AF439" s="69">
        <v>30</v>
      </c>
      <c r="AG439" s="73">
        <f t="shared" si="434"/>
        <v>14520</v>
      </c>
      <c r="AH439" s="73">
        <v>490</v>
      </c>
      <c r="AI439" s="69">
        <v>30</v>
      </c>
      <c r="AJ439" s="70">
        <f t="shared" si="435"/>
        <v>14700</v>
      </c>
      <c r="AK439" s="68">
        <v>782</v>
      </c>
      <c r="AL439" s="69">
        <v>30</v>
      </c>
      <c r="AM439" s="70">
        <f t="shared" si="436"/>
        <v>23460</v>
      </c>
      <c r="AN439" s="68">
        <v>950</v>
      </c>
      <c r="AO439" s="69">
        <v>30</v>
      </c>
      <c r="AP439" s="70">
        <f t="shared" si="437"/>
        <v>28500</v>
      </c>
      <c r="AQ439" s="74"/>
      <c r="AR439" s="75"/>
      <c r="AS439" s="76">
        <f t="shared" si="438"/>
        <v>0</v>
      </c>
      <c r="AT439" s="74"/>
      <c r="AU439" s="75"/>
      <c r="AV439" s="76">
        <f t="shared" si="439"/>
        <v>0</v>
      </c>
      <c r="AW439" s="74"/>
      <c r="AX439" s="75"/>
      <c r="AY439" s="61">
        <f t="shared" si="440"/>
        <v>0</v>
      </c>
    </row>
    <row r="440" spans="1:51" ht="30" customHeight="1">
      <c r="A440" s="199" t="s">
        <v>601</v>
      </c>
      <c r="B440" s="226" t="s">
        <v>144</v>
      </c>
      <c r="C440" s="441" t="s">
        <v>17</v>
      </c>
      <c r="D440" s="106">
        <v>1200</v>
      </c>
      <c r="E440" s="106">
        <v>38</v>
      </c>
      <c r="F440" s="140">
        <f>D440*E440</f>
        <v>45600</v>
      </c>
      <c r="G440" s="141">
        <f t="shared" si="413"/>
        <v>53352</v>
      </c>
      <c r="H440" s="222"/>
      <c r="I440" s="223">
        <f t="shared" si="409"/>
        <v>271</v>
      </c>
      <c r="J440" s="223">
        <f t="shared" si="410"/>
        <v>1043</v>
      </c>
      <c r="K440" s="224">
        <f t="shared" si="393"/>
        <v>1314</v>
      </c>
      <c r="L440" s="197">
        <f t="shared" si="394"/>
        <v>-114</v>
      </c>
      <c r="M440" s="113">
        <f t="shared" si="395"/>
        <v>-9.5000000000000001E-2</v>
      </c>
      <c r="N440" s="114">
        <f t="shared" si="560"/>
        <v>45990</v>
      </c>
      <c r="O440" s="198">
        <f t="shared" si="412"/>
        <v>-390</v>
      </c>
      <c r="P440" s="82"/>
      <c r="Q440" s="75"/>
      <c r="R440" s="76">
        <f t="shared" si="429"/>
        <v>0</v>
      </c>
      <c r="S440" s="74"/>
      <c r="T440" s="75"/>
      <c r="U440" s="76">
        <f t="shared" si="430"/>
        <v>0</v>
      </c>
      <c r="V440" s="74"/>
      <c r="W440" s="83"/>
      <c r="X440" s="76">
        <f t="shared" si="431"/>
        <v>0</v>
      </c>
      <c r="Y440" s="74"/>
      <c r="Z440" s="75"/>
      <c r="AA440" s="76">
        <f t="shared" si="432"/>
        <v>0</v>
      </c>
      <c r="AB440" s="74"/>
      <c r="AC440" s="75"/>
      <c r="AD440" s="76">
        <f t="shared" si="433"/>
        <v>0</v>
      </c>
      <c r="AE440" s="68">
        <v>271</v>
      </c>
      <c r="AF440" s="69">
        <v>35</v>
      </c>
      <c r="AG440" s="73">
        <f t="shared" si="434"/>
        <v>9485</v>
      </c>
      <c r="AH440" s="73">
        <v>205</v>
      </c>
      <c r="AI440" s="69">
        <v>35</v>
      </c>
      <c r="AJ440" s="70">
        <f t="shared" si="435"/>
        <v>7175</v>
      </c>
      <c r="AK440" s="68">
        <v>230</v>
      </c>
      <c r="AL440" s="69">
        <v>35</v>
      </c>
      <c r="AM440" s="70">
        <f t="shared" si="436"/>
        <v>8050</v>
      </c>
      <c r="AN440" s="68">
        <v>608</v>
      </c>
      <c r="AO440" s="69">
        <v>35</v>
      </c>
      <c r="AP440" s="70">
        <f t="shared" si="437"/>
        <v>21280</v>
      </c>
      <c r="AQ440" s="74"/>
      <c r="AR440" s="75"/>
      <c r="AS440" s="76">
        <f t="shared" si="438"/>
        <v>0</v>
      </c>
      <c r="AT440" s="74"/>
      <c r="AU440" s="75"/>
      <c r="AV440" s="76">
        <f t="shared" si="439"/>
        <v>0</v>
      </c>
      <c r="AW440" s="74"/>
      <c r="AX440" s="75"/>
      <c r="AY440" s="61">
        <f t="shared" si="440"/>
        <v>0</v>
      </c>
    </row>
    <row r="441" spans="1:51" ht="30" customHeight="1">
      <c r="A441" s="328" t="s">
        <v>602</v>
      </c>
      <c r="B441" s="200" t="s">
        <v>145</v>
      </c>
      <c r="C441" s="441" t="s">
        <v>17</v>
      </c>
      <c r="D441" s="106">
        <v>350</v>
      </c>
      <c r="E441" s="106">
        <v>33</v>
      </c>
      <c r="F441" s="140">
        <f>D441*E441</f>
        <v>11550</v>
      </c>
      <c r="G441" s="141">
        <f t="shared" si="413"/>
        <v>13513.5</v>
      </c>
      <c r="H441" s="222"/>
      <c r="I441" s="223">
        <f t="shared" si="409"/>
        <v>47</v>
      </c>
      <c r="J441" s="223">
        <f t="shared" si="410"/>
        <v>360</v>
      </c>
      <c r="K441" s="224">
        <f t="shared" si="393"/>
        <v>407</v>
      </c>
      <c r="L441" s="197">
        <f t="shared" si="394"/>
        <v>-57</v>
      </c>
      <c r="M441" s="113">
        <f t="shared" si="395"/>
        <v>-0.16285714285714287</v>
      </c>
      <c r="N441" s="114">
        <f t="shared" si="560"/>
        <v>12210</v>
      </c>
      <c r="O441" s="198">
        <f t="shared" si="412"/>
        <v>-660</v>
      </c>
      <c r="P441" s="82"/>
      <c r="Q441" s="75"/>
      <c r="R441" s="76">
        <f t="shared" si="429"/>
        <v>0</v>
      </c>
      <c r="S441" s="74"/>
      <c r="T441" s="75"/>
      <c r="U441" s="76">
        <f t="shared" si="430"/>
        <v>0</v>
      </c>
      <c r="V441" s="74"/>
      <c r="W441" s="83"/>
      <c r="X441" s="76">
        <f t="shared" si="431"/>
        <v>0</v>
      </c>
      <c r="Y441" s="74"/>
      <c r="Z441" s="75"/>
      <c r="AA441" s="76">
        <f t="shared" si="432"/>
        <v>0</v>
      </c>
      <c r="AB441" s="71">
        <v>47</v>
      </c>
      <c r="AC441" s="66">
        <v>30</v>
      </c>
      <c r="AD441" s="67">
        <f t="shared" si="433"/>
        <v>1410</v>
      </c>
      <c r="AE441" s="74"/>
      <c r="AF441" s="75"/>
      <c r="AG441" s="61">
        <f t="shared" si="434"/>
        <v>0</v>
      </c>
      <c r="AH441" s="61"/>
      <c r="AI441" s="75"/>
      <c r="AJ441" s="76">
        <f t="shared" si="435"/>
        <v>0</v>
      </c>
      <c r="AK441" s="68">
        <v>265</v>
      </c>
      <c r="AL441" s="69">
        <v>30</v>
      </c>
      <c r="AM441" s="70">
        <f t="shared" si="436"/>
        <v>7950</v>
      </c>
      <c r="AN441" s="68">
        <v>95</v>
      </c>
      <c r="AO441" s="69">
        <v>30</v>
      </c>
      <c r="AP441" s="70">
        <f t="shared" si="437"/>
        <v>2850</v>
      </c>
      <c r="AQ441" s="74"/>
      <c r="AR441" s="75"/>
      <c r="AS441" s="76">
        <f t="shared" si="438"/>
        <v>0</v>
      </c>
      <c r="AT441" s="74"/>
      <c r="AU441" s="75"/>
      <c r="AV441" s="76">
        <f t="shared" si="439"/>
        <v>0</v>
      </c>
      <c r="AW441" s="74"/>
      <c r="AX441" s="75"/>
      <c r="AY441" s="61">
        <f t="shared" si="440"/>
        <v>0</v>
      </c>
    </row>
    <row r="442" spans="1:51" s="3" customFormat="1">
      <c r="A442" s="292">
        <v>13</v>
      </c>
      <c r="B442" s="293" t="s">
        <v>146</v>
      </c>
      <c r="C442" s="294"/>
      <c r="D442" s="295"/>
      <c r="E442" s="295"/>
      <c r="F442" s="297">
        <f>SUM(F443:F443)</f>
        <v>2925</v>
      </c>
      <c r="G442" s="298">
        <f t="shared" si="413"/>
        <v>3422.25</v>
      </c>
      <c r="H442" s="398"/>
      <c r="I442" s="399">
        <f>SUM(I443:I443)</f>
        <v>0</v>
      </c>
      <c r="J442" s="399">
        <f>SUM(J443:J443)</f>
        <v>10</v>
      </c>
      <c r="K442" s="400">
        <f t="shared" si="393"/>
        <v>10</v>
      </c>
      <c r="L442" s="91">
        <f t="shared" si="394"/>
        <v>-10</v>
      </c>
      <c r="M442" s="267" t="e">
        <f t="shared" si="395"/>
        <v>#DIV/0!</v>
      </c>
      <c r="N442" s="268">
        <f>SUM(N443:N443)</f>
        <v>1750</v>
      </c>
      <c r="O442" s="269">
        <f>SUM(O443:O443)</f>
        <v>1175</v>
      </c>
      <c r="P442" s="97"/>
      <c r="Q442" s="98"/>
      <c r="R442" s="99">
        <f>SUM(R443:R443)</f>
        <v>0</v>
      </c>
      <c r="S442" s="100"/>
      <c r="T442" s="98"/>
      <c r="U442" s="99">
        <f>SUM(U443:U443)</f>
        <v>0</v>
      </c>
      <c r="V442" s="100"/>
      <c r="W442" s="101"/>
      <c r="X442" s="99">
        <f>SUM(X443:X443)</f>
        <v>0</v>
      </c>
      <c r="Y442" s="100"/>
      <c r="Z442" s="98"/>
      <c r="AA442" s="99">
        <f>SUM(AA443:AA443)</f>
        <v>0</v>
      </c>
      <c r="AB442" s="100"/>
      <c r="AC442" s="98"/>
      <c r="AD442" s="99">
        <f>SUM(AD443:AD443)</f>
        <v>0</v>
      </c>
      <c r="AE442" s="100"/>
      <c r="AF442" s="98"/>
      <c r="AG442" s="93">
        <f>SUM(AG443:AG443)</f>
        <v>0</v>
      </c>
      <c r="AH442" s="93"/>
      <c r="AI442" s="98"/>
      <c r="AJ442" s="99">
        <f>SUM(AJ443:AJ443)</f>
        <v>0</v>
      </c>
      <c r="AK442" s="100"/>
      <c r="AL442" s="98"/>
      <c r="AM442" s="99">
        <f>SUM(AM443:AM443)</f>
        <v>0</v>
      </c>
      <c r="AN442" s="100"/>
      <c r="AO442" s="98"/>
      <c r="AP442" s="99">
        <f>SUM(AP443:AP443)</f>
        <v>1750</v>
      </c>
      <c r="AQ442" s="100"/>
      <c r="AR442" s="98"/>
      <c r="AS442" s="99">
        <f>SUM(AS443:AS443)</f>
        <v>0</v>
      </c>
      <c r="AT442" s="100"/>
      <c r="AU442" s="98"/>
      <c r="AV442" s="99">
        <f>SUM(AV443:AV443)</f>
        <v>0</v>
      </c>
      <c r="AW442" s="100"/>
      <c r="AX442" s="98"/>
      <c r="AY442" s="93">
        <f>SUM(AY443:AY443)</f>
        <v>0</v>
      </c>
    </row>
    <row r="443" spans="1:51" ht="107.25" customHeight="1">
      <c r="A443" s="199" t="s">
        <v>50</v>
      </c>
      <c r="B443" s="200" t="s">
        <v>147</v>
      </c>
      <c r="C443" s="426" t="s">
        <v>111</v>
      </c>
      <c r="D443" s="106">
        <v>15</v>
      </c>
      <c r="E443" s="106">
        <v>195</v>
      </c>
      <c r="F443" s="140">
        <f>D443*E443</f>
        <v>2925</v>
      </c>
      <c r="G443" s="141">
        <f t="shared" si="413"/>
        <v>3422.25</v>
      </c>
      <c r="H443" s="222"/>
      <c r="I443" s="223">
        <f t="shared" si="409"/>
        <v>0</v>
      </c>
      <c r="J443" s="223">
        <f t="shared" si="410"/>
        <v>10</v>
      </c>
      <c r="K443" s="224">
        <f t="shared" si="393"/>
        <v>10</v>
      </c>
      <c r="L443" s="197">
        <f t="shared" si="394"/>
        <v>5</v>
      </c>
      <c r="M443" s="113">
        <f t="shared" si="395"/>
        <v>0.33333333333333331</v>
      </c>
      <c r="N443" s="114">
        <f t="shared" ref="N443" si="561">+R443+U443+X443+AA443+AD443+AG443+AJ443+AM443+AP443+AS443+AV443+AY443</f>
        <v>1750</v>
      </c>
      <c r="O443" s="198">
        <f t="shared" si="412"/>
        <v>1175</v>
      </c>
      <c r="P443" s="82"/>
      <c r="Q443" s="75"/>
      <c r="R443" s="76">
        <f t="shared" si="429"/>
        <v>0</v>
      </c>
      <c r="S443" s="74"/>
      <c r="T443" s="75"/>
      <c r="U443" s="76">
        <f t="shared" si="430"/>
        <v>0</v>
      </c>
      <c r="V443" s="74"/>
      <c r="W443" s="83"/>
      <c r="X443" s="76">
        <f t="shared" si="431"/>
        <v>0</v>
      </c>
      <c r="Y443" s="74"/>
      <c r="Z443" s="75"/>
      <c r="AA443" s="76">
        <f t="shared" si="432"/>
        <v>0</v>
      </c>
      <c r="AB443" s="74"/>
      <c r="AC443" s="75"/>
      <c r="AD443" s="76">
        <f t="shared" si="433"/>
        <v>0</v>
      </c>
      <c r="AE443" s="74"/>
      <c r="AF443" s="75"/>
      <c r="AG443" s="61">
        <f t="shared" si="434"/>
        <v>0</v>
      </c>
      <c r="AH443" s="61"/>
      <c r="AI443" s="75"/>
      <c r="AJ443" s="76">
        <f t="shared" si="435"/>
        <v>0</v>
      </c>
      <c r="AK443" s="74"/>
      <c r="AL443" s="75"/>
      <c r="AM443" s="76">
        <f t="shared" si="436"/>
        <v>0</v>
      </c>
      <c r="AN443" s="68">
        <v>10</v>
      </c>
      <c r="AO443" s="69">
        <v>175</v>
      </c>
      <c r="AP443" s="70">
        <f t="shared" si="437"/>
        <v>1750</v>
      </c>
      <c r="AQ443" s="74"/>
      <c r="AR443" s="75"/>
      <c r="AS443" s="76">
        <f t="shared" si="438"/>
        <v>0</v>
      </c>
      <c r="AT443" s="74"/>
      <c r="AU443" s="75"/>
      <c r="AV443" s="76">
        <f t="shared" si="439"/>
        <v>0</v>
      </c>
      <c r="AW443" s="74"/>
      <c r="AX443" s="75"/>
      <c r="AY443" s="61">
        <f t="shared" si="440"/>
        <v>0</v>
      </c>
    </row>
    <row r="444" spans="1:51" s="418" customFormat="1" ht="30" customHeight="1">
      <c r="A444" s="292">
        <v>14</v>
      </c>
      <c r="B444" s="293" t="s">
        <v>149</v>
      </c>
      <c r="C444" s="294"/>
      <c r="D444" s="295"/>
      <c r="E444" s="295"/>
      <c r="F444" s="297">
        <f>SUM(F445:F469)</f>
        <v>60900.75</v>
      </c>
      <c r="G444" s="298">
        <f>SUM(G445:G469)</f>
        <v>71253.877500000002</v>
      </c>
      <c r="H444" s="406"/>
      <c r="I444" s="407" t="e">
        <f>SUM(I445:I469)-#REF!-I457</f>
        <v>#REF!</v>
      </c>
      <c r="J444" s="407" t="e">
        <f>SUM(J445:J469)-#REF!-J457</f>
        <v>#REF!</v>
      </c>
      <c r="K444" s="407" t="e">
        <f t="shared" si="393"/>
        <v>#REF!</v>
      </c>
      <c r="L444" s="408" t="e">
        <f t="shared" si="394"/>
        <v>#REF!</v>
      </c>
      <c r="M444" s="409" t="e">
        <f t="shared" si="395"/>
        <v>#REF!</v>
      </c>
      <c r="N444" s="425" t="e">
        <f>SUM(N445:N469)-#REF!-N457</f>
        <v>#REF!</v>
      </c>
      <c r="O444" s="411" t="e">
        <f>SUM(O445:O469)-#REF!-O457</f>
        <v>#REF!</v>
      </c>
      <c r="P444" s="412"/>
      <c r="Q444" s="413"/>
      <c r="R444" s="414" t="e">
        <f>SUM(R445:R469)-#REF!-R457</f>
        <v>#REF!</v>
      </c>
      <c r="S444" s="415"/>
      <c r="T444" s="413"/>
      <c r="U444" s="414" t="e">
        <f>SUM(U445:U469)-#REF!-U457</f>
        <v>#REF!</v>
      </c>
      <c r="V444" s="415"/>
      <c r="W444" s="416"/>
      <c r="X444" s="414" t="e">
        <f>SUM(X445:X469)-#REF!-X457</f>
        <v>#REF!</v>
      </c>
      <c r="Y444" s="415"/>
      <c r="Z444" s="413"/>
      <c r="AA444" s="414" t="e">
        <f>SUM(AA445:AA469)-#REF!-AA457</f>
        <v>#REF!</v>
      </c>
      <c r="AB444" s="415"/>
      <c r="AC444" s="413"/>
      <c r="AD444" s="414" t="e">
        <f>SUM(AD445:AD469)-#REF!-AD457</f>
        <v>#REF!</v>
      </c>
      <c r="AE444" s="415"/>
      <c r="AF444" s="413"/>
      <c r="AG444" s="417" t="e">
        <f>SUM(AG445:AG469)-#REF!-AG457</f>
        <v>#REF!</v>
      </c>
      <c r="AH444" s="417"/>
      <c r="AI444" s="413"/>
      <c r="AJ444" s="414" t="e">
        <f>SUM(AJ445:AJ469)-#REF!-AJ457</f>
        <v>#REF!</v>
      </c>
      <c r="AK444" s="415"/>
      <c r="AL444" s="413"/>
      <c r="AM444" s="414" t="e">
        <f>SUM(AM445:AM469)-#REF!-AM457</f>
        <v>#REF!</v>
      </c>
      <c r="AN444" s="415"/>
      <c r="AO444" s="413"/>
      <c r="AP444" s="414" t="e">
        <f>SUM(AP445:AP469)-#REF!-AP457</f>
        <v>#REF!</v>
      </c>
      <c r="AQ444" s="415"/>
      <c r="AR444" s="413"/>
      <c r="AS444" s="414" t="e">
        <f>SUM(AS445:AS469)-#REF!-AS457</f>
        <v>#REF!</v>
      </c>
      <c r="AT444" s="415"/>
      <c r="AU444" s="413"/>
      <c r="AV444" s="414" t="e">
        <f>SUM(AV445:AV469)-#REF!-AV457</f>
        <v>#REF!</v>
      </c>
      <c r="AW444" s="415"/>
      <c r="AX444" s="413"/>
      <c r="AY444" s="417" t="e">
        <f>SUM(AY445:AY469)-#REF!-AY457</f>
        <v>#REF!</v>
      </c>
    </row>
    <row r="445" spans="1:51" ht="62.25" customHeight="1">
      <c r="A445" s="199" t="s">
        <v>78</v>
      </c>
      <c r="B445" s="200" t="s">
        <v>150</v>
      </c>
      <c r="C445" s="426" t="s">
        <v>151</v>
      </c>
      <c r="D445" s="106">
        <v>80</v>
      </c>
      <c r="E445" s="106">
        <v>16</v>
      </c>
      <c r="F445" s="140">
        <f>D445*E445</f>
        <v>1280</v>
      </c>
      <c r="G445" s="141">
        <f t="shared" si="413"/>
        <v>1497.6</v>
      </c>
      <c r="H445" s="222"/>
      <c r="I445" s="223">
        <f t="shared" si="409"/>
        <v>0</v>
      </c>
      <c r="J445" s="223">
        <f t="shared" si="410"/>
        <v>29.5</v>
      </c>
      <c r="K445" s="224">
        <f t="shared" si="393"/>
        <v>29.5</v>
      </c>
      <c r="L445" s="197">
        <f t="shared" si="394"/>
        <v>50.5</v>
      </c>
      <c r="M445" s="113">
        <f t="shared" si="395"/>
        <v>0.63124999999999998</v>
      </c>
      <c r="N445" s="114">
        <f t="shared" ref="N445:N456" si="562">+R445+U445+X445+AA445+AD445+AG445+AJ445+AM445+AP445+AS445+AV445+AY445</f>
        <v>442.5</v>
      </c>
      <c r="O445" s="198">
        <f t="shared" si="412"/>
        <v>837.5</v>
      </c>
      <c r="P445" s="82"/>
      <c r="Q445" s="75"/>
      <c r="R445" s="76">
        <f t="shared" si="429"/>
        <v>0</v>
      </c>
      <c r="S445" s="74"/>
      <c r="T445" s="75"/>
      <c r="U445" s="76">
        <f t="shared" si="430"/>
        <v>0</v>
      </c>
      <c r="V445" s="74"/>
      <c r="W445" s="83"/>
      <c r="X445" s="76">
        <f t="shared" si="431"/>
        <v>0</v>
      </c>
      <c r="Y445" s="74"/>
      <c r="Z445" s="75"/>
      <c r="AA445" s="76">
        <f t="shared" si="432"/>
        <v>0</v>
      </c>
      <c r="AB445" s="74"/>
      <c r="AC445" s="75"/>
      <c r="AD445" s="76">
        <f t="shared" si="433"/>
        <v>0</v>
      </c>
      <c r="AE445" s="74"/>
      <c r="AF445" s="75"/>
      <c r="AG445" s="61">
        <f t="shared" si="434"/>
        <v>0</v>
      </c>
      <c r="AH445" s="73">
        <v>19</v>
      </c>
      <c r="AI445" s="69">
        <v>15</v>
      </c>
      <c r="AJ445" s="70">
        <f t="shared" si="435"/>
        <v>285</v>
      </c>
      <c r="AK445" s="74"/>
      <c r="AL445" s="75"/>
      <c r="AM445" s="76">
        <f t="shared" si="436"/>
        <v>0</v>
      </c>
      <c r="AN445" s="68">
        <v>10.5</v>
      </c>
      <c r="AO445" s="69">
        <v>15</v>
      </c>
      <c r="AP445" s="70">
        <f t="shared" si="437"/>
        <v>157.5</v>
      </c>
      <c r="AQ445" s="74"/>
      <c r="AR445" s="75"/>
      <c r="AS445" s="76">
        <f t="shared" si="438"/>
        <v>0</v>
      </c>
      <c r="AT445" s="74"/>
      <c r="AU445" s="75"/>
      <c r="AV445" s="76">
        <f t="shared" si="439"/>
        <v>0</v>
      </c>
      <c r="AW445" s="74"/>
      <c r="AX445" s="75"/>
      <c r="AY445" s="61">
        <f t="shared" si="440"/>
        <v>0</v>
      </c>
    </row>
    <row r="446" spans="1:51" ht="62.25" customHeight="1">
      <c r="A446" s="199" t="s">
        <v>80</v>
      </c>
      <c r="B446" s="200" t="s">
        <v>152</v>
      </c>
      <c r="C446" s="426" t="s">
        <v>151</v>
      </c>
      <c r="D446" s="106">
        <v>20</v>
      </c>
      <c r="E446" s="106">
        <v>25</v>
      </c>
      <c r="F446" s="140">
        <f>D446*E446</f>
        <v>500</v>
      </c>
      <c r="G446" s="141">
        <f t="shared" si="413"/>
        <v>585</v>
      </c>
      <c r="H446" s="222"/>
      <c r="I446" s="223">
        <f t="shared" si="409"/>
        <v>0</v>
      </c>
      <c r="J446" s="223">
        <f t="shared" si="410"/>
        <v>0</v>
      </c>
      <c r="K446" s="224">
        <f t="shared" si="393"/>
        <v>0</v>
      </c>
      <c r="L446" s="197">
        <f t="shared" si="394"/>
        <v>20</v>
      </c>
      <c r="M446" s="113">
        <f t="shared" si="395"/>
        <v>1</v>
      </c>
      <c r="N446" s="114">
        <f t="shared" si="562"/>
        <v>0</v>
      </c>
      <c r="O446" s="198">
        <f t="shared" si="412"/>
        <v>500</v>
      </c>
      <c r="P446" s="82"/>
      <c r="Q446" s="75"/>
      <c r="R446" s="76">
        <f t="shared" si="429"/>
        <v>0</v>
      </c>
      <c r="S446" s="74"/>
      <c r="T446" s="75"/>
      <c r="U446" s="76">
        <f t="shared" si="430"/>
        <v>0</v>
      </c>
      <c r="V446" s="74"/>
      <c r="W446" s="83"/>
      <c r="X446" s="76">
        <f t="shared" si="431"/>
        <v>0</v>
      </c>
      <c r="Y446" s="74"/>
      <c r="Z446" s="75"/>
      <c r="AA446" s="76">
        <f t="shared" si="432"/>
        <v>0</v>
      </c>
      <c r="AB446" s="74"/>
      <c r="AC446" s="75"/>
      <c r="AD446" s="76">
        <f t="shared" si="433"/>
        <v>0</v>
      </c>
      <c r="AE446" s="74"/>
      <c r="AF446" s="75"/>
      <c r="AG446" s="61">
        <f t="shared" si="434"/>
        <v>0</v>
      </c>
      <c r="AH446" s="61"/>
      <c r="AI446" s="75"/>
      <c r="AJ446" s="76">
        <f t="shared" si="435"/>
        <v>0</v>
      </c>
      <c r="AK446" s="74"/>
      <c r="AL446" s="75"/>
      <c r="AM446" s="76">
        <f t="shared" si="436"/>
        <v>0</v>
      </c>
      <c r="AN446" s="74"/>
      <c r="AO446" s="75"/>
      <c r="AP446" s="76">
        <f t="shared" si="437"/>
        <v>0</v>
      </c>
      <c r="AQ446" s="74"/>
      <c r="AR446" s="75"/>
      <c r="AS446" s="76">
        <f t="shared" si="438"/>
        <v>0</v>
      </c>
      <c r="AT446" s="74"/>
      <c r="AU446" s="75"/>
      <c r="AV446" s="76">
        <f t="shared" si="439"/>
        <v>0</v>
      </c>
      <c r="AW446" s="74"/>
      <c r="AX446" s="75"/>
      <c r="AY446" s="61">
        <f t="shared" si="440"/>
        <v>0</v>
      </c>
    </row>
    <row r="447" spans="1:51" ht="62.25" customHeight="1">
      <c r="A447" s="199" t="s">
        <v>82</v>
      </c>
      <c r="B447" s="200" t="s">
        <v>153</v>
      </c>
      <c r="C447" s="426" t="s">
        <v>151</v>
      </c>
      <c r="D447" s="139">
        <v>20</v>
      </c>
      <c r="E447" s="139">
        <v>45</v>
      </c>
      <c r="F447" s="140">
        <f>D447*E447</f>
        <v>900</v>
      </c>
      <c r="G447" s="141">
        <f t="shared" si="413"/>
        <v>1053</v>
      </c>
      <c r="H447" s="222"/>
      <c r="I447" s="223">
        <f t="shared" si="409"/>
        <v>5</v>
      </c>
      <c r="J447" s="223">
        <f t="shared" si="410"/>
        <v>9</v>
      </c>
      <c r="K447" s="224">
        <f t="shared" si="393"/>
        <v>14</v>
      </c>
      <c r="L447" s="197">
        <f t="shared" si="394"/>
        <v>6</v>
      </c>
      <c r="M447" s="113">
        <f t="shared" si="395"/>
        <v>0.3</v>
      </c>
      <c r="N447" s="114">
        <f t="shared" si="562"/>
        <v>490</v>
      </c>
      <c r="O447" s="198">
        <f t="shared" si="412"/>
        <v>410</v>
      </c>
      <c r="P447" s="82"/>
      <c r="Q447" s="75"/>
      <c r="R447" s="76">
        <f t="shared" si="429"/>
        <v>0</v>
      </c>
      <c r="S447" s="74"/>
      <c r="T447" s="75"/>
      <c r="U447" s="76">
        <f t="shared" si="430"/>
        <v>0</v>
      </c>
      <c r="V447" s="71">
        <f>4+1</f>
        <v>5</v>
      </c>
      <c r="W447" s="72">
        <v>35</v>
      </c>
      <c r="X447" s="67">
        <f t="shared" si="431"/>
        <v>175</v>
      </c>
      <c r="Y447" s="74"/>
      <c r="Z447" s="75"/>
      <c r="AA447" s="76">
        <f t="shared" si="432"/>
        <v>0</v>
      </c>
      <c r="AB447" s="74"/>
      <c r="AC447" s="75"/>
      <c r="AD447" s="76">
        <f t="shared" si="433"/>
        <v>0</v>
      </c>
      <c r="AE447" s="74"/>
      <c r="AF447" s="75"/>
      <c r="AG447" s="61">
        <f t="shared" si="434"/>
        <v>0</v>
      </c>
      <c r="AH447" s="61"/>
      <c r="AI447" s="75"/>
      <c r="AJ447" s="76">
        <f t="shared" si="435"/>
        <v>0</v>
      </c>
      <c r="AK447" s="74"/>
      <c r="AL447" s="75"/>
      <c r="AM447" s="76">
        <f t="shared" si="436"/>
        <v>0</v>
      </c>
      <c r="AN447" s="68">
        <v>9</v>
      </c>
      <c r="AO447" s="69">
        <v>35</v>
      </c>
      <c r="AP447" s="70">
        <f t="shared" si="437"/>
        <v>315</v>
      </c>
      <c r="AQ447" s="74"/>
      <c r="AR447" s="75"/>
      <c r="AS447" s="76">
        <f t="shared" si="438"/>
        <v>0</v>
      </c>
      <c r="AT447" s="74"/>
      <c r="AU447" s="75"/>
      <c r="AV447" s="76">
        <f t="shared" si="439"/>
        <v>0</v>
      </c>
      <c r="AW447" s="74"/>
      <c r="AX447" s="75"/>
      <c r="AY447" s="61">
        <f t="shared" si="440"/>
        <v>0</v>
      </c>
    </row>
    <row r="448" spans="1:51" ht="62.25" customHeight="1">
      <c r="A448" s="199" t="s">
        <v>83</v>
      </c>
      <c r="B448" s="200" t="s">
        <v>154</v>
      </c>
      <c r="C448" s="426" t="s">
        <v>151</v>
      </c>
      <c r="D448" s="106">
        <v>10</v>
      </c>
      <c r="E448" s="106">
        <v>35</v>
      </c>
      <c r="F448" s="140">
        <f>D448*E448</f>
        <v>350</v>
      </c>
      <c r="G448" s="141">
        <f t="shared" si="413"/>
        <v>409.5</v>
      </c>
      <c r="H448" s="222"/>
      <c r="I448" s="223">
        <f t="shared" si="409"/>
        <v>5</v>
      </c>
      <c r="J448" s="223">
        <f t="shared" si="410"/>
        <v>0</v>
      </c>
      <c r="K448" s="224">
        <f t="shared" si="393"/>
        <v>5</v>
      </c>
      <c r="L448" s="197">
        <f t="shared" si="394"/>
        <v>5</v>
      </c>
      <c r="M448" s="113">
        <f t="shared" si="395"/>
        <v>0.5</v>
      </c>
      <c r="N448" s="114">
        <f t="shared" si="562"/>
        <v>150</v>
      </c>
      <c r="O448" s="198">
        <f t="shared" si="412"/>
        <v>200</v>
      </c>
      <c r="P448" s="82"/>
      <c r="Q448" s="75"/>
      <c r="R448" s="76">
        <f t="shared" si="429"/>
        <v>0</v>
      </c>
      <c r="S448" s="74"/>
      <c r="T448" s="75"/>
      <c r="U448" s="76">
        <f t="shared" si="430"/>
        <v>0</v>
      </c>
      <c r="V448" s="71">
        <f>3+2</f>
        <v>5</v>
      </c>
      <c r="W448" s="72">
        <v>30</v>
      </c>
      <c r="X448" s="67">
        <f t="shared" si="431"/>
        <v>150</v>
      </c>
      <c r="Y448" s="74"/>
      <c r="Z448" s="75"/>
      <c r="AA448" s="76">
        <f t="shared" si="432"/>
        <v>0</v>
      </c>
      <c r="AB448" s="74"/>
      <c r="AC448" s="75"/>
      <c r="AD448" s="76">
        <f t="shared" si="433"/>
        <v>0</v>
      </c>
      <c r="AE448" s="74"/>
      <c r="AF448" s="75"/>
      <c r="AG448" s="61">
        <f t="shared" si="434"/>
        <v>0</v>
      </c>
      <c r="AH448" s="61"/>
      <c r="AI448" s="75"/>
      <c r="AJ448" s="76">
        <f t="shared" si="435"/>
        <v>0</v>
      </c>
      <c r="AK448" s="74"/>
      <c r="AL448" s="75"/>
      <c r="AM448" s="76">
        <f t="shared" si="436"/>
        <v>0</v>
      </c>
      <c r="AN448" s="74"/>
      <c r="AO448" s="75"/>
      <c r="AP448" s="76">
        <f t="shared" si="437"/>
        <v>0</v>
      </c>
      <c r="AQ448" s="74"/>
      <c r="AR448" s="75"/>
      <c r="AS448" s="76">
        <f t="shared" si="438"/>
        <v>0</v>
      </c>
      <c r="AT448" s="74"/>
      <c r="AU448" s="75"/>
      <c r="AV448" s="76">
        <f t="shared" si="439"/>
        <v>0</v>
      </c>
      <c r="AW448" s="74"/>
      <c r="AX448" s="75"/>
      <c r="AY448" s="61">
        <f t="shared" si="440"/>
        <v>0</v>
      </c>
    </row>
    <row r="449" spans="1:51" ht="62.25" customHeight="1">
      <c r="A449" s="199" t="s">
        <v>85</v>
      </c>
      <c r="B449" s="442" t="s">
        <v>256</v>
      </c>
      <c r="C449" s="441" t="s">
        <v>111</v>
      </c>
      <c r="D449" s="106">
        <v>40</v>
      </c>
      <c r="E449" s="106">
        <v>50</v>
      </c>
      <c r="F449" s="140">
        <f t="shared" ref="F449:F456" si="563">D449*E449</f>
        <v>2000</v>
      </c>
      <c r="G449" s="141">
        <f t="shared" si="413"/>
        <v>2340</v>
      </c>
      <c r="H449" s="222"/>
      <c r="I449" s="223">
        <f t="shared" si="409"/>
        <v>0</v>
      </c>
      <c r="J449" s="223">
        <f t="shared" si="410"/>
        <v>30</v>
      </c>
      <c r="K449" s="224">
        <f t="shared" si="393"/>
        <v>30</v>
      </c>
      <c r="L449" s="197">
        <f t="shared" si="394"/>
        <v>10</v>
      </c>
      <c r="M449" s="113">
        <f t="shared" si="395"/>
        <v>0.25</v>
      </c>
      <c r="N449" s="114">
        <f t="shared" si="562"/>
        <v>1350</v>
      </c>
      <c r="O449" s="198">
        <f t="shared" si="412"/>
        <v>650</v>
      </c>
      <c r="P449" s="82"/>
      <c r="Q449" s="75"/>
      <c r="R449" s="76">
        <f t="shared" si="429"/>
        <v>0</v>
      </c>
      <c r="S449" s="74"/>
      <c r="T449" s="75"/>
      <c r="U449" s="76">
        <f t="shared" si="430"/>
        <v>0</v>
      </c>
      <c r="V449" s="74"/>
      <c r="W449" s="83"/>
      <c r="X449" s="76">
        <f t="shared" si="431"/>
        <v>0</v>
      </c>
      <c r="Y449" s="74"/>
      <c r="Z449" s="75"/>
      <c r="AA449" s="76">
        <f t="shared" si="432"/>
        <v>0</v>
      </c>
      <c r="AB449" s="74"/>
      <c r="AC449" s="75"/>
      <c r="AD449" s="76">
        <f t="shared" si="433"/>
        <v>0</v>
      </c>
      <c r="AE449" s="74"/>
      <c r="AF449" s="75"/>
      <c r="AG449" s="61">
        <f t="shared" si="434"/>
        <v>0</v>
      </c>
      <c r="AH449" s="73">
        <v>30</v>
      </c>
      <c r="AI449" s="69">
        <v>45</v>
      </c>
      <c r="AJ449" s="70">
        <f t="shared" si="435"/>
        <v>1350</v>
      </c>
      <c r="AK449" s="74"/>
      <c r="AL449" s="75"/>
      <c r="AM449" s="76">
        <f t="shared" si="436"/>
        <v>0</v>
      </c>
      <c r="AN449" s="74"/>
      <c r="AO449" s="75"/>
      <c r="AP449" s="76">
        <f t="shared" si="437"/>
        <v>0</v>
      </c>
      <c r="AQ449" s="74"/>
      <c r="AR449" s="75"/>
      <c r="AS449" s="76">
        <f t="shared" si="438"/>
        <v>0</v>
      </c>
      <c r="AT449" s="74"/>
      <c r="AU449" s="75"/>
      <c r="AV449" s="76">
        <f t="shared" si="439"/>
        <v>0</v>
      </c>
      <c r="AW449" s="74"/>
      <c r="AX449" s="75"/>
      <c r="AY449" s="61">
        <f t="shared" si="440"/>
        <v>0</v>
      </c>
    </row>
    <row r="450" spans="1:51" ht="51" customHeight="1">
      <c r="A450" s="199" t="s">
        <v>86</v>
      </c>
      <c r="B450" s="200" t="s">
        <v>155</v>
      </c>
      <c r="C450" s="426" t="s">
        <v>111</v>
      </c>
      <c r="D450" s="106">
        <v>50</v>
      </c>
      <c r="E450" s="106">
        <v>35</v>
      </c>
      <c r="F450" s="140">
        <f t="shared" si="563"/>
        <v>1750</v>
      </c>
      <c r="G450" s="141">
        <f t="shared" si="413"/>
        <v>2047.4999999999998</v>
      </c>
      <c r="H450" s="222"/>
      <c r="I450" s="223">
        <f t="shared" si="409"/>
        <v>20</v>
      </c>
      <c r="J450" s="223">
        <f t="shared" si="410"/>
        <v>0</v>
      </c>
      <c r="K450" s="224">
        <f t="shared" si="393"/>
        <v>20</v>
      </c>
      <c r="L450" s="197">
        <f t="shared" si="394"/>
        <v>30</v>
      </c>
      <c r="M450" s="113">
        <f t="shared" si="395"/>
        <v>0.6</v>
      </c>
      <c r="N450" s="114">
        <f t="shared" si="562"/>
        <v>640</v>
      </c>
      <c r="O450" s="198">
        <f t="shared" si="412"/>
        <v>1110</v>
      </c>
      <c r="P450" s="82"/>
      <c r="Q450" s="75"/>
      <c r="R450" s="76">
        <f t="shared" si="429"/>
        <v>0</v>
      </c>
      <c r="S450" s="74"/>
      <c r="T450" s="75"/>
      <c r="U450" s="76">
        <f t="shared" si="430"/>
        <v>0</v>
      </c>
      <c r="V450" s="71">
        <f>10+10</f>
        <v>20</v>
      </c>
      <c r="W450" s="72">
        <v>32</v>
      </c>
      <c r="X450" s="67">
        <f t="shared" si="431"/>
        <v>640</v>
      </c>
      <c r="Y450" s="74"/>
      <c r="Z450" s="75"/>
      <c r="AA450" s="76">
        <f t="shared" si="432"/>
        <v>0</v>
      </c>
      <c r="AB450" s="74"/>
      <c r="AC450" s="75"/>
      <c r="AD450" s="76">
        <f t="shared" si="433"/>
        <v>0</v>
      </c>
      <c r="AE450" s="74"/>
      <c r="AF450" s="75"/>
      <c r="AG450" s="61">
        <f t="shared" si="434"/>
        <v>0</v>
      </c>
      <c r="AH450" s="61"/>
      <c r="AI450" s="75"/>
      <c r="AJ450" s="76">
        <f t="shared" si="435"/>
        <v>0</v>
      </c>
      <c r="AK450" s="74"/>
      <c r="AL450" s="75"/>
      <c r="AM450" s="76">
        <f t="shared" si="436"/>
        <v>0</v>
      </c>
      <c r="AN450" s="74"/>
      <c r="AO450" s="75"/>
      <c r="AP450" s="76">
        <f t="shared" si="437"/>
        <v>0</v>
      </c>
      <c r="AQ450" s="74"/>
      <c r="AR450" s="75"/>
      <c r="AS450" s="76">
        <f t="shared" si="438"/>
        <v>0</v>
      </c>
      <c r="AT450" s="74"/>
      <c r="AU450" s="75"/>
      <c r="AV450" s="76">
        <f t="shared" si="439"/>
        <v>0</v>
      </c>
      <c r="AW450" s="74"/>
      <c r="AX450" s="75"/>
      <c r="AY450" s="61">
        <f t="shared" si="440"/>
        <v>0</v>
      </c>
    </row>
    <row r="451" spans="1:51" ht="48" customHeight="1">
      <c r="A451" s="199">
        <v>14.7</v>
      </c>
      <c r="B451" s="200" t="s">
        <v>156</v>
      </c>
      <c r="C451" s="426" t="s">
        <v>111</v>
      </c>
      <c r="D451" s="106">
        <v>50</v>
      </c>
      <c r="E451" s="106">
        <v>23</v>
      </c>
      <c r="F451" s="140">
        <f t="shared" si="563"/>
        <v>1150</v>
      </c>
      <c r="G451" s="141">
        <f t="shared" si="413"/>
        <v>1345.5</v>
      </c>
      <c r="H451" s="222"/>
      <c r="I451" s="223">
        <f t="shared" si="409"/>
        <v>0</v>
      </c>
      <c r="J451" s="223">
        <f t="shared" si="410"/>
        <v>14</v>
      </c>
      <c r="K451" s="224">
        <f t="shared" si="393"/>
        <v>14</v>
      </c>
      <c r="L451" s="197">
        <f t="shared" si="394"/>
        <v>36</v>
      </c>
      <c r="M451" s="113">
        <f t="shared" si="395"/>
        <v>0.72</v>
      </c>
      <c r="N451" s="114">
        <f t="shared" si="562"/>
        <v>294</v>
      </c>
      <c r="O451" s="198">
        <f t="shared" si="412"/>
        <v>856</v>
      </c>
      <c r="P451" s="82"/>
      <c r="Q451" s="75"/>
      <c r="R451" s="76">
        <f t="shared" si="429"/>
        <v>0</v>
      </c>
      <c r="S451" s="74"/>
      <c r="T451" s="75"/>
      <c r="U451" s="76">
        <f t="shared" si="430"/>
        <v>0</v>
      </c>
      <c r="V451" s="74"/>
      <c r="W451" s="83"/>
      <c r="X451" s="76">
        <f t="shared" si="431"/>
        <v>0</v>
      </c>
      <c r="Y451" s="74"/>
      <c r="Z451" s="75"/>
      <c r="AA451" s="76">
        <f t="shared" si="432"/>
        <v>0</v>
      </c>
      <c r="AB451" s="74"/>
      <c r="AC451" s="75"/>
      <c r="AD451" s="76">
        <f t="shared" si="433"/>
        <v>0</v>
      </c>
      <c r="AE451" s="74"/>
      <c r="AF451" s="75"/>
      <c r="AG451" s="61">
        <f t="shared" si="434"/>
        <v>0</v>
      </c>
      <c r="AH451" s="61"/>
      <c r="AI451" s="75"/>
      <c r="AJ451" s="76">
        <f t="shared" si="435"/>
        <v>0</v>
      </c>
      <c r="AK451" s="74"/>
      <c r="AL451" s="75"/>
      <c r="AM451" s="76">
        <f t="shared" si="436"/>
        <v>0</v>
      </c>
      <c r="AN451" s="68">
        <v>14</v>
      </c>
      <c r="AO451" s="69">
        <v>21</v>
      </c>
      <c r="AP451" s="70">
        <f t="shared" si="437"/>
        <v>294</v>
      </c>
      <c r="AQ451" s="74"/>
      <c r="AR451" s="75"/>
      <c r="AS451" s="76">
        <f t="shared" si="438"/>
        <v>0</v>
      </c>
      <c r="AT451" s="74"/>
      <c r="AU451" s="75"/>
      <c r="AV451" s="76">
        <f t="shared" si="439"/>
        <v>0</v>
      </c>
      <c r="AW451" s="74"/>
      <c r="AX451" s="75"/>
      <c r="AY451" s="61">
        <f t="shared" si="440"/>
        <v>0</v>
      </c>
    </row>
    <row r="452" spans="1:51" ht="62.25" customHeight="1">
      <c r="A452" s="199" t="s">
        <v>88</v>
      </c>
      <c r="B452" s="200" t="s">
        <v>157</v>
      </c>
      <c r="C452" s="426" t="s">
        <v>11</v>
      </c>
      <c r="D452" s="106">
        <v>10</v>
      </c>
      <c r="E452" s="106">
        <v>493.4</v>
      </c>
      <c r="F452" s="140">
        <f t="shared" si="563"/>
        <v>4934</v>
      </c>
      <c r="G452" s="141">
        <f t="shared" si="413"/>
        <v>5772.78</v>
      </c>
      <c r="H452" s="222"/>
      <c r="I452" s="223">
        <f t="shared" si="409"/>
        <v>5</v>
      </c>
      <c r="J452" s="223">
        <f t="shared" si="410"/>
        <v>1</v>
      </c>
      <c r="K452" s="224">
        <f t="shared" si="393"/>
        <v>6</v>
      </c>
      <c r="L452" s="197">
        <f t="shared" si="394"/>
        <v>4</v>
      </c>
      <c r="M452" s="113">
        <f t="shared" si="395"/>
        <v>0.4</v>
      </c>
      <c r="N452" s="114">
        <f t="shared" si="562"/>
        <v>2960.4</v>
      </c>
      <c r="O452" s="198">
        <f t="shared" si="412"/>
        <v>1973.6</v>
      </c>
      <c r="P452" s="82"/>
      <c r="Q452" s="75"/>
      <c r="R452" s="76">
        <f t="shared" si="429"/>
        <v>0</v>
      </c>
      <c r="S452" s="68">
        <v>3</v>
      </c>
      <c r="T452" s="69">
        <v>493.4</v>
      </c>
      <c r="U452" s="70">
        <f t="shared" si="430"/>
        <v>1480.1999999999998</v>
      </c>
      <c r="V452" s="71">
        <v>2</v>
      </c>
      <c r="W452" s="72">
        <v>493.4</v>
      </c>
      <c r="X452" s="67">
        <f t="shared" si="431"/>
        <v>986.8</v>
      </c>
      <c r="Y452" s="74"/>
      <c r="Z452" s="75"/>
      <c r="AA452" s="76">
        <f t="shared" si="432"/>
        <v>0</v>
      </c>
      <c r="AB452" s="74"/>
      <c r="AC452" s="75"/>
      <c r="AD452" s="76">
        <f t="shared" si="433"/>
        <v>0</v>
      </c>
      <c r="AE452" s="74"/>
      <c r="AF452" s="75"/>
      <c r="AG452" s="61">
        <f t="shared" si="434"/>
        <v>0</v>
      </c>
      <c r="AH452" s="61"/>
      <c r="AI452" s="75"/>
      <c r="AJ452" s="76">
        <f t="shared" si="435"/>
        <v>0</v>
      </c>
      <c r="AK452" s="74"/>
      <c r="AL452" s="75"/>
      <c r="AM452" s="76">
        <f t="shared" si="436"/>
        <v>0</v>
      </c>
      <c r="AN452" s="68">
        <v>1</v>
      </c>
      <c r="AO452" s="69">
        <v>493.4</v>
      </c>
      <c r="AP452" s="70">
        <f t="shared" si="437"/>
        <v>493.4</v>
      </c>
      <c r="AQ452" s="74"/>
      <c r="AR452" s="75"/>
      <c r="AS452" s="76">
        <f t="shared" si="438"/>
        <v>0</v>
      </c>
      <c r="AT452" s="74"/>
      <c r="AU452" s="75"/>
      <c r="AV452" s="76">
        <f t="shared" si="439"/>
        <v>0</v>
      </c>
      <c r="AW452" s="74"/>
      <c r="AX452" s="75"/>
      <c r="AY452" s="61">
        <f t="shared" si="440"/>
        <v>0</v>
      </c>
    </row>
    <row r="453" spans="1:51" ht="62.25" customHeight="1">
      <c r="A453" s="199" t="s">
        <v>89</v>
      </c>
      <c r="B453" s="200" t="s">
        <v>158</v>
      </c>
      <c r="C453" s="426" t="s">
        <v>11</v>
      </c>
      <c r="D453" s="106">
        <v>7</v>
      </c>
      <c r="E453" s="106">
        <v>604.79999999999995</v>
      </c>
      <c r="F453" s="140">
        <f t="shared" si="563"/>
        <v>4233.5999999999995</v>
      </c>
      <c r="G453" s="141">
        <f t="shared" si="413"/>
        <v>4953.311999999999</v>
      </c>
      <c r="H453" s="222"/>
      <c r="I453" s="223">
        <f t="shared" si="409"/>
        <v>2</v>
      </c>
      <c r="J453" s="223">
        <f t="shared" si="410"/>
        <v>1</v>
      </c>
      <c r="K453" s="224">
        <f t="shared" si="393"/>
        <v>3</v>
      </c>
      <c r="L453" s="197">
        <f t="shared" si="394"/>
        <v>4</v>
      </c>
      <c r="M453" s="113">
        <f t="shared" si="395"/>
        <v>0.5714285714285714</v>
      </c>
      <c r="N453" s="114">
        <f t="shared" si="562"/>
        <v>1465.1999999999998</v>
      </c>
      <c r="O453" s="198">
        <f t="shared" si="412"/>
        <v>2768.3999999999996</v>
      </c>
      <c r="P453" s="82"/>
      <c r="Q453" s="75"/>
      <c r="R453" s="76">
        <f t="shared" si="429"/>
        <v>0</v>
      </c>
      <c r="S453" s="74"/>
      <c r="T453" s="75"/>
      <c r="U453" s="76">
        <f t="shared" si="430"/>
        <v>0</v>
      </c>
      <c r="V453" s="71">
        <v>1</v>
      </c>
      <c r="W453" s="72">
        <v>604.79999999999995</v>
      </c>
      <c r="X453" s="67">
        <f t="shared" si="431"/>
        <v>604.79999999999995</v>
      </c>
      <c r="Y453" s="71">
        <v>1</v>
      </c>
      <c r="Z453" s="66">
        <v>604.79999999999995</v>
      </c>
      <c r="AA453" s="67">
        <f t="shared" si="432"/>
        <v>604.79999999999995</v>
      </c>
      <c r="AB453" s="74"/>
      <c r="AC453" s="75"/>
      <c r="AD453" s="76">
        <f t="shared" si="433"/>
        <v>0</v>
      </c>
      <c r="AE453" s="74"/>
      <c r="AF453" s="75"/>
      <c r="AG453" s="61">
        <f t="shared" si="434"/>
        <v>0</v>
      </c>
      <c r="AH453" s="73">
        <v>1</v>
      </c>
      <c r="AI453" s="69">
        <v>255.6</v>
      </c>
      <c r="AJ453" s="70">
        <f t="shared" si="435"/>
        <v>255.6</v>
      </c>
      <c r="AK453" s="74"/>
      <c r="AL453" s="75"/>
      <c r="AM453" s="76">
        <f t="shared" si="436"/>
        <v>0</v>
      </c>
      <c r="AN453" s="74"/>
      <c r="AO453" s="75"/>
      <c r="AP453" s="76">
        <f t="shared" si="437"/>
        <v>0</v>
      </c>
      <c r="AQ453" s="74"/>
      <c r="AR453" s="75"/>
      <c r="AS453" s="76">
        <f t="shared" si="438"/>
        <v>0</v>
      </c>
      <c r="AT453" s="74"/>
      <c r="AU453" s="75"/>
      <c r="AV453" s="76">
        <f t="shared" si="439"/>
        <v>0</v>
      </c>
      <c r="AW453" s="74"/>
      <c r="AX453" s="75"/>
      <c r="AY453" s="61">
        <f t="shared" si="440"/>
        <v>0</v>
      </c>
    </row>
    <row r="454" spans="1:51" ht="126" customHeight="1">
      <c r="A454" s="199" t="s">
        <v>91</v>
      </c>
      <c r="B454" s="200" t="s">
        <v>159</v>
      </c>
      <c r="C454" s="426" t="s">
        <v>11</v>
      </c>
      <c r="D454" s="106">
        <v>8</v>
      </c>
      <c r="E454" s="106">
        <v>457.5</v>
      </c>
      <c r="F454" s="140">
        <f t="shared" si="563"/>
        <v>3660</v>
      </c>
      <c r="G454" s="141">
        <f t="shared" si="413"/>
        <v>4282.2</v>
      </c>
      <c r="H454" s="222"/>
      <c r="I454" s="223">
        <f t="shared" si="409"/>
        <v>6</v>
      </c>
      <c r="J454" s="223">
        <f t="shared" si="410"/>
        <v>0</v>
      </c>
      <c r="K454" s="224">
        <f t="shared" si="393"/>
        <v>6</v>
      </c>
      <c r="L454" s="197">
        <f t="shared" si="394"/>
        <v>2</v>
      </c>
      <c r="M454" s="113">
        <f t="shared" si="395"/>
        <v>0.25</v>
      </c>
      <c r="N454" s="114">
        <f t="shared" si="562"/>
        <v>2745</v>
      </c>
      <c r="O454" s="198">
        <f t="shared" si="412"/>
        <v>915</v>
      </c>
      <c r="P454" s="225">
        <v>2</v>
      </c>
      <c r="Q454" s="69">
        <v>457.5</v>
      </c>
      <c r="R454" s="70">
        <f t="shared" si="429"/>
        <v>915</v>
      </c>
      <c r="S454" s="74"/>
      <c r="T454" s="75"/>
      <c r="U454" s="76">
        <f t="shared" si="430"/>
        <v>0</v>
      </c>
      <c r="V454" s="71">
        <v>1</v>
      </c>
      <c r="W454" s="72">
        <v>457.5</v>
      </c>
      <c r="X454" s="67">
        <f t="shared" si="431"/>
        <v>457.5</v>
      </c>
      <c r="Y454" s="74"/>
      <c r="Z454" s="75"/>
      <c r="AA454" s="76">
        <f t="shared" si="432"/>
        <v>0</v>
      </c>
      <c r="AB454" s="71">
        <v>3</v>
      </c>
      <c r="AC454" s="66">
        <v>457.5</v>
      </c>
      <c r="AD454" s="67">
        <f t="shared" si="433"/>
        <v>1372.5</v>
      </c>
      <c r="AE454" s="74"/>
      <c r="AF454" s="75"/>
      <c r="AG454" s="61">
        <f t="shared" si="434"/>
        <v>0</v>
      </c>
      <c r="AH454" s="61"/>
      <c r="AI454" s="75"/>
      <c r="AJ454" s="76">
        <f t="shared" si="435"/>
        <v>0</v>
      </c>
      <c r="AK454" s="74"/>
      <c r="AL454" s="75"/>
      <c r="AM454" s="76">
        <f t="shared" si="436"/>
        <v>0</v>
      </c>
      <c r="AN454" s="74"/>
      <c r="AO454" s="75"/>
      <c r="AP454" s="76">
        <f t="shared" si="437"/>
        <v>0</v>
      </c>
      <c r="AQ454" s="74"/>
      <c r="AR454" s="75"/>
      <c r="AS454" s="76">
        <f t="shared" si="438"/>
        <v>0</v>
      </c>
      <c r="AT454" s="74"/>
      <c r="AU454" s="75"/>
      <c r="AV454" s="76">
        <f t="shared" si="439"/>
        <v>0</v>
      </c>
      <c r="AW454" s="74"/>
      <c r="AX454" s="75"/>
      <c r="AY454" s="61">
        <f t="shared" si="440"/>
        <v>0</v>
      </c>
    </row>
    <row r="455" spans="1:51" ht="112.5" customHeight="1">
      <c r="A455" s="199" t="s">
        <v>92</v>
      </c>
      <c r="B455" s="200" t="s">
        <v>160</v>
      </c>
      <c r="C455" s="426" t="s">
        <v>148</v>
      </c>
      <c r="D455" s="106">
        <v>15</v>
      </c>
      <c r="E455" s="106">
        <v>255.6</v>
      </c>
      <c r="F455" s="140">
        <f t="shared" si="563"/>
        <v>3834</v>
      </c>
      <c r="G455" s="141">
        <f t="shared" si="413"/>
        <v>4485.78</v>
      </c>
      <c r="H455" s="222"/>
      <c r="I455" s="223">
        <f t="shared" si="409"/>
        <v>17</v>
      </c>
      <c r="J455" s="223">
        <f t="shared" si="410"/>
        <v>2</v>
      </c>
      <c r="K455" s="224">
        <f t="shared" si="393"/>
        <v>19</v>
      </c>
      <c r="L455" s="197">
        <f t="shared" si="394"/>
        <v>-4</v>
      </c>
      <c r="M455" s="113">
        <f t="shared" si="395"/>
        <v>-0.26666666666666666</v>
      </c>
      <c r="N455" s="114">
        <f t="shared" si="562"/>
        <v>4856.3999999999996</v>
      </c>
      <c r="O455" s="198">
        <f t="shared" si="412"/>
        <v>-1022.3999999999996</v>
      </c>
      <c r="P455" s="82"/>
      <c r="Q455" s="75"/>
      <c r="R455" s="76">
        <f t="shared" si="429"/>
        <v>0</v>
      </c>
      <c r="S455" s="74"/>
      <c r="T455" s="75"/>
      <c r="U455" s="76">
        <f t="shared" si="430"/>
        <v>0</v>
      </c>
      <c r="V455" s="74"/>
      <c r="W455" s="83"/>
      <c r="X455" s="76">
        <f t="shared" si="431"/>
        <v>0</v>
      </c>
      <c r="Y455" s="71">
        <v>8</v>
      </c>
      <c r="Z455" s="66">
        <v>255.6</v>
      </c>
      <c r="AA455" s="67">
        <f t="shared" si="432"/>
        <v>2044.8</v>
      </c>
      <c r="AB455" s="71">
        <v>7</v>
      </c>
      <c r="AC455" s="66">
        <v>255.6</v>
      </c>
      <c r="AD455" s="67">
        <f t="shared" si="433"/>
        <v>1789.2</v>
      </c>
      <c r="AE455" s="68">
        <v>2</v>
      </c>
      <c r="AF455" s="69">
        <v>255.6</v>
      </c>
      <c r="AG455" s="73">
        <f t="shared" si="434"/>
        <v>511.2</v>
      </c>
      <c r="AH455" s="61"/>
      <c r="AI455" s="75"/>
      <c r="AJ455" s="76">
        <f t="shared" si="435"/>
        <v>0</v>
      </c>
      <c r="AK455" s="74"/>
      <c r="AL455" s="75"/>
      <c r="AM455" s="76">
        <f t="shared" si="436"/>
        <v>0</v>
      </c>
      <c r="AN455" s="68">
        <v>2</v>
      </c>
      <c r="AO455" s="69">
        <v>255.6</v>
      </c>
      <c r="AP455" s="70">
        <f t="shared" si="437"/>
        <v>511.2</v>
      </c>
      <c r="AQ455" s="74"/>
      <c r="AR455" s="75"/>
      <c r="AS455" s="76">
        <f t="shared" si="438"/>
        <v>0</v>
      </c>
      <c r="AT455" s="74"/>
      <c r="AU455" s="75"/>
      <c r="AV455" s="76">
        <f t="shared" si="439"/>
        <v>0</v>
      </c>
      <c r="AW455" s="74"/>
      <c r="AX455" s="75"/>
      <c r="AY455" s="61">
        <f t="shared" si="440"/>
        <v>0</v>
      </c>
    </row>
    <row r="456" spans="1:51" ht="40.5" customHeight="1">
      <c r="A456" s="199" t="s">
        <v>93</v>
      </c>
      <c r="B456" s="200" t="s">
        <v>161</v>
      </c>
      <c r="C456" s="426" t="s">
        <v>148</v>
      </c>
      <c r="D456" s="106">
        <v>15</v>
      </c>
      <c r="E456" s="106">
        <v>344.25</v>
      </c>
      <c r="F456" s="140">
        <f t="shared" si="563"/>
        <v>5163.75</v>
      </c>
      <c r="G456" s="141">
        <f t="shared" si="413"/>
        <v>6041.5874999999996</v>
      </c>
      <c r="H456" s="222"/>
      <c r="I456" s="223">
        <f t="shared" si="409"/>
        <v>13</v>
      </c>
      <c r="J456" s="223">
        <f t="shared" si="410"/>
        <v>1</v>
      </c>
      <c r="K456" s="224">
        <f t="shared" si="393"/>
        <v>14</v>
      </c>
      <c r="L456" s="197">
        <f t="shared" si="394"/>
        <v>1</v>
      </c>
      <c r="M456" s="113">
        <f t="shared" si="395"/>
        <v>6.6666666666666666E-2</v>
      </c>
      <c r="N456" s="114">
        <f t="shared" si="562"/>
        <v>4819.5</v>
      </c>
      <c r="O456" s="198">
        <f t="shared" si="412"/>
        <v>344.25</v>
      </c>
      <c r="P456" s="82"/>
      <c r="Q456" s="75"/>
      <c r="R456" s="76">
        <f t="shared" si="429"/>
        <v>0</v>
      </c>
      <c r="S456" s="68">
        <v>2</v>
      </c>
      <c r="T456" s="69">
        <v>344.25</v>
      </c>
      <c r="U456" s="70">
        <f t="shared" si="430"/>
        <v>688.5</v>
      </c>
      <c r="V456" s="74"/>
      <c r="W456" s="83"/>
      <c r="X456" s="76">
        <f t="shared" si="431"/>
        <v>0</v>
      </c>
      <c r="Y456" s="71">
        <v>8</v>
      </c>
      <c r="Z456" s="66">
        <v>344.25</v>
      </c>
      <c r="AA456" s="67">
        <f t="shared" si="432"/>
        <v>2754</v>
      </c>
      <c r="AB456" s="71">
        <v>3</v>
      </c>
      <c r="AC456" s="66">
        <v>344.25</v>
      </c>
      <c r="AD456" s="67">
        <f t="shared" si="433"/>
        <v>1032.75</v>
      </c>
      <c r="AE456" s="74"/>
      <c r="AF456" s="75"/>
      <c r="AG456" s="61">
        <f t="shared" si="434"/>
        <v>0</v>
      </c>
      <c r="AH456" s="61"/>
      <c r="AI456" s="75"/>
      <c r="AJ456" s="76">
        <f t="shared" si="435"/>
        <v>0</v>
      </c>
      <c r="AK456" s="68">
        <v>1</v>
      </c>
      <c r="AL456" s="69">
        <v>344.25</v>
      </c>
      <c r="AM456" s="70">
        <f t="shared" si="436"/>
        <v>344.25</v>
      </c>
      <c r="AN456" s="74"/>
      <c r="AO456" s="75"/>
      <c r="AP456" s="76">
        <f t="shared" si="437"/>
        <v>0</v>
      </c>
      <c r="AQ456" s="74"/>
      <c r="AR456" s="75"/>
      <c r="AS456" s="76">
        <f t="shared" si="438"/>
        <v>0</v>
      </c>
      <c r="AT456" s="74"/>
      <c r="AU456" s="75"/>
      <c r="AV456" s="76">
        <f t="shared" si="439"/>
        <v>0</v>
      </c>
      <c r="AW456" s="74"/>
      <c r="AX456" s="75"/>
      <c r="AY456" s="61">
        <f t="shared" si="440"/>
        <v>0</v>
      </c>
    </row>
    <row r="457" spans="1:51" s="3" customFormat="1" ht="40.5" customHeight="1">
      <c r="A457" s="443" t="s">
        <v>94</v>
      </c>
      <c r="B457" s="444" t="s">
        <v>162</v>
      </c>
      <c r="C457" s="438"/>
      <c r="D457" s="342"/>
      <c r="E457" s="342"/>
      <c r="F457" s="344"/>
      <c r="G457" s="345"/>
      <c r="H457" s="398"/>
      <c r="I457" s="399">
        <f t="shared" ref="I457:J457" si="564">SUM(I458:I462)</f>
        <v>46</v>
      </c>
      <c r="J457" s="399">
        <f t="shared" si="564"/>
        <v>83</v>
      </c>
      <c r="K457" s="400">
        <f t="shared" si="393"/>
        <v>129</v>
      </c>
      <c r="L457" s="91">
        <f t="shared" si="394"/>
        <v>-129</v>
      </c>
      <c r="M457" s="267" t="e">
        <f t="shared" si="395"/>
        <v>#DIV/0!</v>
      </c>
      <c r="N457" s="268">
        <f>SUM(N458:N462)</f>
        <v>6839.1</v>
      </c>
      <c r="O457" s="269">
        <f t="shared" ref="O457" si="565">SUM(O458:O462)</f>
        <v>-1699.1</v>
      </c>
      <c r="P457" s="97"/>
      <c r="Q457" s="98"/>
      <c r="R457" s="99">
        <f t="shared" ref="R457" si="566">SUM(R458:R462)</f>
        <v>0</v>
      </c>
      <c r="S457" s="100"/>
      <c r="T457" s="98"/>
      <c r="U457" s="99">
        <f t="shared" ref="U457" si="567">SUM(U458:U462)</f>
        <v>0</v>
      </c>
      <c r="V457" s="100"/>
      <c r="W457" s="101"/>
      <c r="X457" s="99">
        <f t="shared" ref="X457" si="568">SUM(X458:X462)</f>
        <v>0</v>
      </c>
      <c r="Y457" s="100"/>
      <c r="Z457" s="98"/>
      <c r="AA457" s="99">
        <f t="shared" ref="AA457" si="569">SUM(AA458:AA462)</f>
        <v>147</v>
      </c>
      <c r="AB457" s="100"/>
      <c r="AC457" s="98"/>
      <c r="AD457" s="99">
        <f t="shared" ref="AD457" si="570">SUM(AD458:AD462)</f>
        <v>73.5</v>
      </c>
      <c r="AE457" s="100"/>
      <c r="AF457" s="98"/>
      <c r="AG457" s="93">
        <f t="shared" ref="AG457" si="571">SUM(AG458:AG462)</f>
        <v>2226.6</v>
      </c>
      <c r="AH457" s="93"/>
      <c r="AI457" s="98"/>
      <c r="AJ457" s="99">
        <f t="shared" ref="AJ457" si="572">SUM(AJ458:AJ462)</f>
        <v>846.3</v>
      </c>
      <c r="AK457" s="100"/>
      <c r="AL457" s="98"/>
      <c r="AM457" s="99">
        <f t="shared" ref="AM457" si="573">SUM(AM458:AM462)</f>
        <v>1598.1</v>
      </c>
      <c r="AN457" s="100"/>
      <c r="AO457" s="98"/>
      <c r="AP457" s="99">
        <f t="shared" ref="AP457" si="574">SUM(AP458:AP462)</f>
        <v>1947.6</v>
      </c>
      <c r="AQ457" s="100"/>
      <c r="AR457" s="98"/>
      <c r="AS457" s="99">
        <f t="shared" ref="AS457" si="575">SUM(AS458:AS462)</f>
        <v>0</v>
      </c>
      <c r="AT457" s="100"/>
      <c r="AU457" s="98"/>
      <c r="AV457" s="99">
        <f t="shared" ref="AV457" si="576">SUM(AV458:AV462)</f>
        <v>0</v>
      </c>
      <c r="AW457" s="100"/>
      <c r="AX457" s="98"/>
      <c r="AY457" s="93">
        <f t="shared" ref="AY457" si="577">SUM(AY458:AY462)</f>
        <v>0</v>
      </c>
    </row>
    <row r="458" spans="1:51" ht="41.25" customHeight="1">
      <c r="A458" s="199" t="s">
        <v>603</v>
      </c>
      <c r="B458" s="226" t="s">
        <v>163</v>
      </c>
      <c r="C458" s="426" t="s">
        <v>11</v>
      </c>
      <c r="D458" s="106">
        <v>50</v>
      </c>
      <c r="E458" s="106">
        <v>44.4</v>
      </c>
      <c r="F458" s="140">
        <f t="shared" ref="F458:F465" si="578">D458*E458</f>
        <v>2220</v>
      </c>
      <c r="G458" s="141">
        <f t="shared" si="413"/>
        <v>2597.3999999999996</v>
      </c>
      <c r="H458" s="222"/>
      <c r="I458" s="223">
        <f t="shared" si="409"/>
        <v>29</v>
      </c>
      <c r="J458" s="223">
        <f t="shared" si="410"/>
        <v>55</v>
      </c>
      <c r="K458" s="224">
        <f t="shared" si="393"/>
        <v>84</v>
      </c>
      <c r="L458" s="197">
        <f t="shared" si="394"/>
        <v>-34</v>
      </c>
      <c r="M458" s="113">
        <f t="shared" si="395"/>
        <v>-0.68</v>
      </c>
      <c r="N458" s="114">
        <f t="shared" ref="N458:N469" si="579">+R458+U458+X458+AA458+AD458+AG458+AJ458+AM458+AP458+AS458+AV458+AY458</f>
        <v>3729.6</v>
      </c>
      <c r="O458" s="198">
        <f t="shared" si="412"/>
        <v>-1509.6</v>
      </c>
      <c r="P458" s="82"/>
      <c r="Q458" s="75"/>
      <c r="R458" s="76">
        <f t="shared" si="429"/>
        <v>0</v>
      </c>
      <c r="S458" s="74"/>
      <c r="T458" s="75"/>
      <c r="U458" s="76">
        <f t="shared" si="430"/>
        <v>0</v>
      </c>
      <c r="V458" s="74"/>
      <c r="W458" s="83"/>
      <c r="X458" s="76">
        <f t="shared" si="431"/>
        <v>0</v>
      </c>
      <c r="Y458" s="74"/>
      <c r="Z458" s="75"/>
      <c r="AA458" s="76">
        <f t="shared" si="432"/>
        <v>0</v>
      </c>
      <c r="AB458" s="74"/>
      <c r="AC458" s="75"/>
      <c r="AD458" s="76">
        <f t="shared" si="433"/>
        <v>0</v>
      </c>
      <c r="AE458" s="68">
        <v>29</v>
      </c>
      <c r="AF458" s="69">
        <v>44.4</v>
      </c>
      <c r="AG458" s="73">
        <f t="shared" si="434"/>
        <v>1287.5999999999999</v>
      </c>
      <c r="AH458" s="73">
        <v>12</v>
      </c>
      <c r="AI458" s="69">
        <v>44.4</v>
      </c>
      <c r="AJ458" s="70">
        <f t="shared" si="435"/>
        <v>532.79999999999995</v>
      </c>
      <c r="AK458" s="68">
        <v>19</v>
      </c>
      <c r="AL458" s="69">
        <v>44.4</v>
      </c>
      <c r="AM458" s="70">
        <f t="shared" si="436"/>
        <v>843.6</v>
      </c>
      <c r="AN458" s="68">
        <v>24</v>
      </c>
      <c r="AO458" s="69">
        <v>44.4</v>
      </c>
      <c r="AP458" s="70">
        <f t="shared" si="437"/>
        <v>1065.5999999999999</v>
      </c>
      <c r="AQ458" s="74"/>
      <c r="AR458" s="75"/>
      <c r="AS458" s="76">
        <f t="shared" si="438"/>
        <v>0</v>
      </c>
      <c r="AT458" s="74"/>
      <c r="AU458" s="75"/>
      <c r="AV458" s="76">
        <f t="shared" si="439"/>
        <v>0</v>
      </c>
      <c r="AW458" s="74"/>
      <c r="AX458" s="75"/>
      <c r="AY458" s="61">
        <f t="shared" si="440"/>
        <v>0</v>
      </c>
    </row>
    <row r="459" spans="1:51" ht="41.25" customHeight="1">
      <c r="A459" s="199" t="s">
        <v>604</v>
      </c>
      <c r="B459" s="226" t="s">
        <v>164</v>
      </c>
      <c r="C459" s="426" t="s">
        <v>11</v>
      </c>
      <c r="D459" s="106">
        <v>20</v>
      </c>
      <c r="E459" s="106">
        <v>73.5</v>
      </c>
      <c r="F459" s="140">
        <f t="shared" si="578"/>
        <v>1470</v>
      </c>
      <c r="G459" s="141">
        <f t="shared" si="413"/>
        <v>1719.8999999999999</v>
      </c>
      <c r="H459" s="222"/>
      <c r="I459" s="223">
        <f t="shared" ref="I459:I469" si="580">+P459+S459+V459+Y459+AB459+AE459</f>
        <v>12</v>
      </c>
      <c r="J459" s="223">
        <f t="shared" ref="J459:J469" si="581">+AH459+AK459+AN459+AQ459+AT459+AW459</f>
        <v>22</v>
      </c>
      <c r="K459" s="224">
        <f t="shared" ref="K459:K469" si="582">+I459+J459</f>
        <v>34</v>
      </c>
      <c r="L459" s="197">
        <f t="shared" ref="L459:L469" si="583">D459-K459</f>
        <v>-14</v>
      </c>
      <c r="M459" s="113">
        <f t="shared" ref="M459:M469" si="584">+L459/D459</f>
        <v>-0.7</v>
      </c>
      <c r="N459" s="114">
        <f t="shared" si="579"/>
        <v>2499</v>
      </c>
      <c r="O459" s="198">
        <f t="shared" ref="O459:O469" si="585">+F459-(R459+U459+X459+AA459+AD459+AG459+AJ459+AM459+AP459+AS459+AV459+AY459)</f>
        <v>-1029</v>
      </c>
      <c r="P459" s="82"/>
      <c r="Q459" s="75"/>
      <c r="R459" s="76">
        <f t="shared" si="429"/>
        <v>0</v>
      </c>
      <c r="S459" s="74"/>
      <c r="T459" s="75"/>
      <c r="U459" s="76">
        <f t="shared" si="430"/>
        <v>0</v>
      </c>
      <c r="V459" s="74"/>
      <c r="W459" s="83"/>
      <c r="X459" s="76">
        <f t="shared" si="431"/>
        <v>0</v>
      </c>
      <c r="Y459" s="71">
        <v>2</v>
      </c>
      <c r="Z459" s="66">
        <v>73.5</v>
      </c>
      <c r="AA459" s="67">
        <f t="shared" si="432"/>
        <v>147</v>
      </c>
      <c r="AB459" s="71">
        <v>1</v>
      </c>
      <c r="AC459" s="66">
        <v>73.5</v>
      </c>
      <c r="AD459" s="67">
        <f t="shared" si="433"/>
        <v>73.5</v>
      </c>
      <c r="AE459" s="68">
        <v>9</v>
      </c>
      <c r="AF459" s="69">
        <v>73.5</v>
      </c>
      <c r="AG459" s="73">
        <f t="shared" si="434"/>
        <v>661.5</v>
      </c>
      <c r="AH459" s="73">
        <v>2</v>
      </c>
      <c r="AI459" s="69">
        <v>73.5</v>
      </c>
      <c r="AJ459" s="70">
        <f t="shared" si="435"/>
        <v>147</v>
      </c>
      <c r="AK459" s="68">
        <v>8</v>
      </c>
      <c r="AL459" s="69">
        <v>73.5</v>
      </c>
      <c r="AM459" s="70">
        <f t="shared" si="436"/>
        <v>588</v>
      </c>
      <c r="AN459" s="68">
        <v>12</v>
      </c>
      <c r="AO459" s="69">
        <v>73.5</v>
      </c>
      <c r="AP459" s="70">
        <f t="shared" si="437"/>
        <v>882</v>
      </c>
      <c r="AQ459" s="74"/>
      <c r="AR459" s="75"/>
      <c r="AS459" s="76">
        <f t="shared" si="438"/>
        <v>0</v>
      </c>
      <c r="AT459" s="74"/>
      <c r="AU459" s="75"/>
      <c r="AV459" s="76">
        <f t="shared" si="439"/>
        <v>0</v>
      </c>
      <c r="AW459" s="74"/>
      <c r="AX459" s="75"/>
      <c r="AY459" s="61">
        <f t="shared" si="440"/>
        <v>0</v>
      </c>
    </row>
    <row r="460" spans="1:51" ht="41.25" customHeight="1">
      <c r="A460" s="199" t="s">
        <v>605</v>
      </c>
      <c r="B460" s="226" t="s">
        <v>165</v>
      </c>
      <c r="C460" s="426" t="s">
        <v>11</v>
      </c>
      <c r="D460" s="106">
        <v>20</v>
      </c>
      <c r="E460" s="106">
        <v>55.5</v>
      </c>
      <c r="F460" s="140">
        <f t="shared" si="578"/>
        <v>1110</v>
      </c>
      <c r="G460" s="141">
        <f t="shared" si="413"/>
        <v>1298.6999999999998</v>
      </c>
      <c r="H460" s="222"/>
      <c r="I460" s="223">
        <f t="shared" si="580"/>
        <v>5</v>
      </c>
      <c r="J460" s="223">
        <f t="shared" si="581"/>
        <v>6</v>
      </c>
      <c r="K460" s="224">
        <f t="shared" si="582"/>
        <v>11</v>
      </c>
      <c r="L460" s="197">
        <f t="shared" si="583"/>
        <v>9</v>
      </c>
      <c r="M460" s="113">
        <f t="shared" si="584"/>
        <v>0.45</v>
      </c>
      <c r="N460" s="114">
        <f t="shared" si="579"/>
        <v>610.5</v>
      </c>
      <c r="O460" s="198">
        <f t="shared" si="585"/>
        <v>499.5</v>
      </c>
      <c r="P460" s="82"/>
      <c r="Q460" s="75"/>
      <c r="R460" s="76">
        <f t="shared" si="429"/>
        <v>0</v>
      </c>
      <c r="S460" s="74"/>
      <c r="T460" s="75"/>
      <c r="U460" s="76">
        <f t="shared" si="430"/>
        <v>0</v>
      </c>
      <c r="V460" s="74"/>
      <c r="W460" s="83"/>
      <c r="X460" s="76">
        <f t="shared" si="431"/>
        <v>0</v>
      </c>
      <c r="Y460" s="74"/>
      <c r="Z460" s="75"/>
      <c r="AA460" s="76">
        <f t="shared" si="432"/>
        <v>0</v>
      </c>
      <c r="AB460" s="74"/>
      <c r="AC460" s="75"/>
      <c r="AD460" s="76">
        <f t="shared" si="433"/>
        <v>0</v>
      </c>
      <c r="AE460" s="68">
        <v>5</v>
      </c>
      <c r="AF460" s="69">
        <v>55.5</v>
      </c>
      <c r="AG460" s="73">
        <f t="shared" si="434"/>
        <v>277.5</v>
      </c>
      <c r="AH460" s="73">
        <v>3</v>
      </c>
      <c r="AI460" s="69">
        <v>55.5</v>
      </c>
      <c r="AJ460" s="70">
        <f t="shared" si="435"/>
        <v>166.5</v>
      </c>
      <c r="AK460" s="68">
        <v>3</v>
      </c>
      <c r="AL460" s="69">
        <v>55.5</v>
      </c>
      <c r="AM460" s="70">
        <f t="shared" si="436"/>
        <v>166.5</v>
      </c>
      <c r="AN460" s="74"/>
      <c r="AO460" s="75"/>
      <c r="AP460" s="76">
        <f t="shared" si="437"/>
        <v>0</v>
      </c>
      <c r="AQ460" s="74"/>
      <c r="AR460" s="75"/>
      <c r="AS460" s="76">
        <f t="shared" si="438"/>
        <v>0</v>
      </c>
      <c r="AT460" s="74"/>
      <c r="AU460" s="75"/>
      <c r="AV460" s="76">
        <f t="shared" si="439"/>
        <v>0</v>
      </c>
      <c r="AW460" s="74"/>
      <c r="AX460" s="75"/>
      <c r="AY460" s="61">
        <f t="shared" si="440"/>
        <v>0</v>
      </c>
    </row>
    <row r="461" spans="1:51" ht="41.25" customHeight="1">
      <c r="A461" s="199" t="s">
        <v>95</v>
      </c>
      <c r="B461" s="200" t="s">
        <v>166</v>
      </c>
      <c r="C461" s="445" t="s">
        <v>131</v>
      </c>
      <c r="D461" s="106">
        <v>15</v>
      </c>
      <c r="E461" s="106">
        <v>20</v>
      </c>
      <c r="F461" s="140">
        <f t="shared" si="578"/>
        <v>300</v>
      </c>
      <c r="G461" s="141">
        <f t="shared" ref="G461:G469" si="586">F461*1.17</f>
        <v>351</v>
      </c>
      <c r="H461" s="222"/>
      <c r="I461" s="223">
        <f t="shared" si="580"/>
        <v>0</v>
      </c>
      <c r="J461" s="223">
        <f t="shared" si="581"/>
        <v>0</v>
      </c>
      <c r="K461" s="224">
        <f t="shared" si="582"/>
        <v>0</v>
      </c>
      <c r="L461" s="197">
        <f t="shared" si="583"/>
        <v>15</v>
      </c>
      <c r="M461" s="113">
        <f t="shared" si="584"/>
        <v>1</v>
      </c>
      <c r="N461" s="114">
        <f t="shared" si="579"/>
        <v>0</v>
      </c>
      <c r="O461" s="198">
        <f t="shared" si="585"/>
        <v>300</v>
      </c>
      <c r="P461" s="82"/>
      <c r="Q461" s="75"/>
      <c r="R461" s="76">
        <f t="shared" si="429"/>
        <v>0</v>
      </c>
      <c r="S461" s="74"/>
      <c r="T461" s="75"/>
      <c r="U461" s="76">
        <f t="shared" si="430"/>
        <v>0</v>
      </c>
      <c r="V461" s="74"/>
      <c r="W461" s="83"/>
      <c r="X461" s="76">
        <f t="shared" si="431"/>
        <v>0</v>
      </c>
      <c r="Y461" s="74"/>
      <c r="Z461" s="75"/>
      <c r="AA461" s="76">
        <f t="shared" si="432"/>
        <v>0</v>
      </c>
      <c r="AB461" s="74"/>
      <c r="AC461" s="75"/>
      <c r="AD461" s="76">
        <f t="shared" si="433"/>
        <v>0</v>
      </c>
      <c r="AE461" s="74"/>
      <c r="AF461" s="75"/>
      <c r="AG461" s="61">
        <f t="shared" si="434"/>
        <v>0</v>
      </c>
      <c r="AH461" s="61"/>
      <c r="AI461" s="75"/>
      <c r="AJ461" s="76">
        <f t="shared" si="435"/>
        <v>0</v>
      </c>
      <c r="AK461" s="74"/>
      <c r="AL461" s="75"/>
      <c r="AM461" s="76">
        <f t="shared" si="436"/>
        <v>0</v>
      </c>
      <c r="AN461" s="74"/>
      <c r="AO461" s="75"/>
      <c r="AP461" s="76">
        <f t="shared" si="437"/>
        <v>0</v>
      </c>
      <c r="AQ461" s="74"/>
      <c r="AR461" s="75"/>
      <c r="AS461" s="76">
        <f t="shared" si="438"/>
        <v>0</v>
      </c>
      <c r="AT461" s="74"/>
      <c r="AU461" s="75"/>
      <c r="AV461" s="76">
        <f t="shared" si="439"/>
        <v>0</v>
      </c>
      <c r="AW461" s="74"/>
      <c r="AX461" s="75"/>
      <c r="AY461" s="61">
        <f t="shared" si="440"/>
        <v>0</v>
      </c>
    </row>
    <row r="462" spans="1:51" ht="30" customHeight="1">
      <c r="A462" s="199" t="s">
        <v>606</v>
      </c>
      <c r="B462" s="226" t="s">
        <v>167</v>
      </c>
      <c r="C462" s="441" t="s">
        <v>168</v>
      </c>
      <c r="D462" s="106">
        <v>2</v>
      </c>
      <c r="E462" s="106">
        <v>20</v>
      </c>
      <c r="F462" s="140">
        <f t="shared" si="578"/>
        <v>40</v>
      </c>
      <c r="G462" s="141">
        <f t="shared" si="586"/>
        <v>46.8</v>
      </c>
      <c r="H462" s="222"/>
      <c r="I462" s="223">
        <f t="shared" si="580"/>
        <v>0</v>
      </c>
      <c r="J462" s="223">
        <f t="shared" si="581"/>
        <v>0</v>
      </c>
      <c r="K462" s="224">
        <f t="shared" si="582"/>
        <v>0</v>
      </c>
      <c r="L462" s="197">
        <f t="shared" si="583"/>
        <v>2</v>
      </c>
      <c r="M462" s="113">
        <f t="shared" si="584"/>
        <v>1</v>
      </c>
      <c r="N462" s="114">
        <f t="shared" si="579"/>
        <v>0</v>
      </c>
      <c r="O462" s="198">
        <f t="shared" si="585"/>
        <v>40</v>
      </c>
      <c r="P462" s="82"/>
      <c r="Q462" s="75"/>
      <c r="R462" s="76">
        <f t="shared" si="429"/>
        <v>0</v>
      </c>
      <c r="S462" s="74"/>
      <c r="T462" s="75"/>
      <c r="U462" s="76">
        <f t="shared" si="430"/>
        <v>0</v>
      </c>
      <c r="V462" s="74"/>
      <c r="W462" s="83"/>
      <c r="X462" s="76">
        <f t="shared" si="431"/>
        <v>0</v>
      </c>
      <c r="Y462" s="74"/>
      <c r="Z462" s="75"/>
      <c r="AA462" s="76">
        <f t="shared" si="432"/>
        <v>0</v>
      </c>
      <c r="AB462" s="74"/>
      <c r="AC462" s="75"/>
      <c r="AD462" s="76">
        <f t="shared" si="433"/>
        <v>0</v>
      </c>
      <c r="AE462" s="74"/>
      <c r="AF462" s="75"/>
      <c r="AG462" s="61">
        <f t="shared" si="434"/>
        <v>0</v>
      </c>
      <c r="AH462" s="61"/>
      <c r="AI462" s="75"/>
      <c r="AJ462" s="76">
        <f t="shared" si="435"/>
        <v>0</v>
      </c>
      <c r="AK462" s="74"/>
      <c r="AL462" s="75"/>
      <c r="AM462" s="76">
        <f t="shared" si="436"/>
        <v>0</v>
      </c>
      <c r="AN462" s="74"/>
      <c r="AO462" s="75"/>
      <c r="AP462" s="76">
        <f t="shared" si="437"/>
        <v>0</v>
      </c>
      <c r="AQ462" s="74"/>
      <c r="AR462" s="75"/>
      <c r="AS462" s="76">
        <f t="shared" si="438"/>
        <v>0</v>
      </c>
      <c r="AT462" s="74"/>
      <c r="AU462" s="75"/>
      <c r="AV462" s="76">
        <f t="shared" si="439"/>
        <v>0</v>
      </c>
      <c r="AW462" s="74"/>
      <c r="AX462" s="75"/>
      <c r="AY462" s="61">
        <f t="shared" si="440"/>
        <v>0</v>
      </c>
    </row>
    <row r="463" spans="1:51" ht="64.5" customHeight="1">
      <c r="A463" s="199" t="s">
        <v>607</v>
      </c>
      <c r="B463" s="200" t="s">
        <v>169</v>
      </c>
      <c r="C463" s="426" t="s">
        <v>11</v>
      </c>
      <c r="D463" s="106">
        <v>25</v>
      </c>
      <c r="E463" s="106">
        <v>40</v>
      </c>
      <c r="F463" s="140">
        <f t="shared" si="578"/>
        <v>1000</v>
      </c>
      <c r="G463" s="141">
        <f t="shared" si="586"/>
        <v>1170</v>
      </c>
      <c r="H463" s="222"/>
      <c r="I463" s="223">
        <f t="shared" si="580"/>
        <v>9</v>
      </c>
      <c r="J463" s="223">
        <f t="shared" si="581"/>
        <v>0</v>
      </c>
      <c r="K463" s="224">
        <f t="shared" si="582"/>
        <v>9</v>
      </c>
      <c r="L463" s="197">
        <f t="shared" si="583"/>
        <v>16</v>
      </c>
      <c r="M463" s="113">
        <f t="shared" si="584"/>
        <v>0.64</v>
      </c>
      <c r="N463" s="114">
        <f t="shared" si="579"/>
        <v>360</v>
      </c>
      <c r="O463" s="198">
        <f t="shared" si="585"/>
        <v>640</v>
      </c>
      <c r="P463" s="82"/>
      <c r="Q463" s="75"/>
      <c r="R463" s="76">
        <f t="shared" si="429"/>
        <v>0</v>
      </c>
      <c r="S463" s="74"/>
      <c r="T463" s="75"/>
      <c r="U463" s="76">
        <f t="shared" si="430"/>
        <v>0</v>
      </c>
      <c r="V463" s="74"/>
      <c r="W463" s="83"/>
      <c r="X463" s="76">
        <f t="shared" si="431"/>
        <v>0</v>
      </c>
      <c r="Y463" s="71">
        <v>5</v>
      </c>
      <c r="Z463" s="66">
        <v>40</v>
      </c>
      <c r="AA463" s="67">
        <f t="shared" si="432"/>
        <v>200</v>
      </c>
      <c r="AB463" s="71">
        <v>2</v>
      </c>
      <c r="AC463" s="66">
        <v>40</v>
      </c>
      <c r="AD463" s="67">
        <f t="shared" si="433"/>
        <v>80</v>
      </c>
      <c r="AE463" s="68">
        <v>2</v>
      </c>
      <c r="AF463" s="69">
        <v>40</v>
      </c>
      <c r="AG463" s="73">
        <f t="shared" si="434"/>
        <v>80</v>
      </c>
      <c r="AH463" s="61"/>
      <c r="AI463" s="75"/>
      <c r="AJ463" s="76">
        <f t="shared" si="435"/>
        <v>0</v>
      </c>
      <c r="AK463" s="74"/>
      <c r="AL463" s="75"/>
      <c r="AM463" s="76">
        <f t="shared" si="436"/>
        <v>0</v>
      </c>
      <c r="AN463" s="74"/>
      <c r="AO463" s="75"/>
      <c r="AP463" s="76">
        <f t="shared" si="437"/>
        <v>0</v>
      </c>
      <c r="AQ463" s="74"/>
      <c r="AR463" s="75"/>
      <c r="AS463" s="76">
        <f t="shared" si="438"/>
        <v>0</v>
      </c>
      <c r="AT463" s="74"/>
      <c r="AU463" s="75"/>
      <c r="AV463" s="76">
        <f t="shared" si="439"/>
        <v>0</v>
      </c>
      <c r="AW463" s="74"/>
      <c r="AX463" s="75"/>
      <c r="AY463" s="61">
        <f t="shared" si="440"/>
        <v>0</v>
      </c>
    </row>
    <row r="464" spans="1:51" ht="30" customHeight="1">
      <c r="A464" s="199" t="s">
        <v>608</v>
      </c>
      <c r="B464" s="200" t="s">
        <v>170</v>
      </c>
      <c r="C464" s="426" t="s">
        <v>151</v>
      </c>
      <c r="D464" s="106">
        <v>16</v>
      </c>
      <c r="E464" s="106">
        <v>180</v>
      </c>
      <c r="F464" s="140">
        <f t="shared" si="578"/>
        <v>2880</v>
      </c>
      <c r="G464" s="141">
        <f t="shared" si="586"/>
        <v>3369.6</v>
      </c>
      <c r="H464" s="222"/>
      <c r="I464" s="223">
        <f t="shared" si="580"/>
        <v>3</v>
      </c>
      <c r="J464" s="223">
        <f t="shared" si="581"/>
        <v>0</v>
      </c>
      <c r="K464" s="224">
        <f t="shared" si="582"/>
        <v>3</v>
      </c>
      <c r="L464" s="197">
        <f t="shared" si="583"/>
        <v>13</v>
      </c>
      <c r="M464" s="113">
        <f t="shared" si="584"/>
        <v>0.8125</v>
      </c>
      <c r="N464" s="114">
        <f t="shared" si="579"/>
        <v>540</v>
      </c>
      <c r="O464" s="198">
        <f t="shared" si="585"/>
        <v>2340</v>
      </c>
      <c r="P464" s="82"/>
      <c r="Q464" s="75"/>
      <c r="R464" s="76">
        <f t="shared" ref="R464:R506" si="587">+P464*Q464</f>
        <v>0</v>
      </c>
      <c r="S464" s="74"/>
      <c r="T464" s="75"/>
      <c r="U464" s="76">
        <f t="shared" ref="U464:U506" si="588">+S464*T464</f>
        <v>0</v>
      </c>
      <c r="V464" s="71">
        <v>1</v>
      </c>
      <c r="W464" s="72">
        <v>180</v>
      </c>
      <c r="X464" s="67">
        <f t="shared" ref="X464:X506" si="589">+V464*W464</f>
        <v>180</v>
      </c>
      <c r="Y464" s="74"/>
      <c r="Z464" s="75"/>
      <c r="AA464" s="76">
        <f t="shared" ref="AA464:AA506" si="590">+Y464*Z464</f>
        <v>0</v>
      </c>
      <c r="AB464" s="74"/>
      <c r="AC464" s="75"/>
      <c r="AD464" s="76">
        <f t="shared" ref="AD464:AD506" si="591">+AB464*AC464</f>
        <v>0</v>
      </c>
      <c r="AE464" s="68">
        <v>2</v>
      </c>
      <c r="AF464" s="69">
        <v>180</v>
      </c>
      <c r="AG464" s="73">
        <f t="shared" ref="AG464:AG506" si="592">+AE464*AF464</f>
        <v>360</v>
      </c>
      <c r="AH464" s="61"/>
      <c r="AI464" s="75"/>
      <c r="AJ464" s="76">
        <f t="shared" ref="AJ464:AJ506" si="593">+AH464*AI464</f>
        <v>0</v>
      </c>
      <c r="AK464" s="74"/>
      <c r="AL464" s="75"/>
      <c r="AM464" s="76">
        <f t="shared" ref="AM464:AM506" si="594">+AK464*AL464</f>
        <v>0</v>
      </c>
      <c r="AN464" s="74"/>
      <c r="AO464" s="75"/>
      <c r="AP464" s="76">
        <f t="shared" ref="AP464:AP506" si="595">+AN464*AO464</f>
        <v>0</v>
      </c>
      <c r="AQ464" s="74"/>
      <c r="AR464" s="75"/>
      <c r="AS464" s="76">
        <f t="shared" ref="AS464:AS506" si="596">+AQ464*AR464</f>
        <v>0</v>
      </c>
      <c r="AT464" s="74"/>
      <c r="AU464" s="75"/>
      <c r="AV464" s="76">
        <f t="shared" ref="AV464:AV506" si="597">+AT464*AU464</f>
        <v>0</v>
      </c>
      <c r="AW464" s="74"/>
      <c r="AX464" s="75"/>
      <c r="AY464" s="61">
        <f t="shared" ref="AY464:AY506" si="598">+AW464*AX464</f>
        <v>0</v>
      </c>
    </row>
    <row r="465" spans="1:52" ht="30" customHeight="1">
      <c r="A465" s="199" t="s">
        <v>609</v>
      </c>
      <c r="B465" s="200" t="s">
        <v>171</v>
      </c>
      <c r="C465" s="426" t="s">
        <v>151</v>
      </c>
      <c r="D465" s="106">
        <v>20</v>
      </c>
      <c r="E465" s="106">
        <v>30</v>
      </c>
      <c r="F465" s="140">
        <f t="shared" si="578"/>
        <v>600</v>
      </c>
      <c r="G465" s="141">
        <f t="shared" si="586"/>
        <v>702</v>
      </c>
      <c r="H465" s="222"/>
      <c r="I465" s="223">
        <f t="shared" si="580"/>
        <v>0</v>
      </c>
      <c r="J465" s="223">
        <f t="shared" si="581"/>
        <v>0</v>
      </c>
      <c r="K465" s="224">
        <f t="shared" si="582"/>
        <v>0</v>
      </c>
      <c r="L465" s="197">
        <f t="shared" si="583"/>
        <v>20</v>
      </c>
      <c r="M465" s="113">
        <f t="shared" si="584"/>
        <v>1</v>
      </c>
      <c r="N465" s="114">
        <f t="shared" si="579"/>
        <v>0</v>
      </c>
      <c r="O465" s="198">
        <f t="shared" si="585"/>
        <v>600</v>
      </c>
      <c r="P465" s="82"/>
      <c r="Q465" s="75"/>
      <c r="R465" s="76">
        <f t="shared" si="587"/>
        <v>0</v>
      </c>
      <c r="S465" s="74"/>
      <c r="T465" s="75"/>
      <c r="U465" s="76">
        <f t="shared" si="588"/>
        <v>0</v>
      </c>
      <c r="V465" s="74"/>
      <c r="W465" s="83"/>
      <c r="X465" s="76">
        <f t="shared" si="589"/>
        <v>0</v>
      </c>
      <c r="Y465" s="74"/>
      <c r="Z465" s="75"/>
      <c r="AA465" s="76">
        <f t="shared" si="590"/>
        <v>0</v>
      </c>
      <c r="AB465" s="74"/>
      <c r="AC465" s="75"/>
      <c r="AD465" s="76">
        <f t="shared" si="591"/>
        <v>0</v>
      </c>
      <c r="AE465" s="74"/>
      <c r="AF465" s="75"/>
      <c r="AG465" s="61">
        <f t="shared" si="592"/>
        <v>0</v>
      </c>
      <c r="AH465" s="61"/>
      <c r="AI465" s="75"/>
      <c r="AJ465" s="76">
        <f t="shared" si="593"/>
        <v>0</v>
      </c>
      <c r="AK465" s="74"/>
      <c r="AL465" s="75"/>
      <c r="AM465" s="76">
        <f t="shared" si="594"/>
        <v>0</v>
      </c>
      <c r="AN465" s="74"/>
      <c r="AO465" s="75"/>
      <c r="AP465" s="76">
        <f t="shared" si="595"/>
        <v>0</v>
      </c>
      <c r="AQ465" s="74"/>
      <c r="AR465" s="75"/>
      <c r="AS465" s="76">
        <f t="shared" si="596"/>
        <v>0</v>
      </c>
      <c r="AT465" s="74"/>
      <c r="AU465" s="75"/>
      <c r="AV465" s="76">
        <f t="shared" si="597"/>
        <v>0</v>
      </c>
      <c r="AW465" s="74"/>
      <c r="AX465" s="75"/>
      <c r="AY465" s="61">
        <f t="shared" si="598"/>
        <v>0</v>
      </c>
    </row>
    <row r="466" spans="1:52" ht="156.75" customHeight="1">
      <c r="A466" s="199" t="s">
        <v>610</v>
      </c>
      <c r="B466" s="200" t="s">
        <v>172</v>
      </c>
      <c r="C466" s="426"/>
      <c r="D466" s="139"/>
      <c r="E466" s="139"/>
      <c r="F466" s="140">
        <v>4000</v>
      </c>
      <c r="G466" s="141">
        <f t="shared" si="586"/>
        <v>4680</v>
      </c>
      <c r="H466" s="222"/>
      <c r="I466" s="223">
        <f t="shared" si="580"/>
        <v>0</v>
      </c>
      <c r="J466" s="223">
        <f t="shared" si="581"/>
        <v>0</v>
      </c>
      <c r="K466" s="224">
        <f t="shared" si="582"/>
        <v>0</v>
      </c>
      <c r="L466" s="197">
        <f t="shared" si="583"/>
        <v>0</v>
      </c>
      <c r="M466" s="113" t="e">
        <f t="shared" si="584"/>
        <v>#DIV/0!</v>
      </c>
      <c r="N466" s="114">
        <f t="shared" si="579"/>
        <v>0</v>
      </c>
      <c r="O466" s="198">
        <f t="shared" si="585"/>
        <v>4000</v>
      </c>
      <c r="P466" s="82"/>
      <c r="Q466" s="75"/>
      <c r="R466" s="76">
        <f t="shared" si="587"/>
        <v>0</v>
      </c>
      <c r="S466" s="74"/>
      <c r="T466" s="75"/>
      <c r="U466" s="76">
        <f t="shared" si="588"/>
        <v>0</v>
      </c>
      <c r="V466" s="74"/>
      <c r="W466" s="83"/>
      <c r="X466" s="76">
        <f t="shared" si="589"/>
        <v>0</v>
      </c>
      <c r="Y466" s="74"/>
      <c r="Z466" s="75"/>
      <c r="AA466" s="76">
        <f t="shared" si="590"/>
        <v>0</v>
      </c>
      <c r="AB466" s="74"/>
      <c r="AC466" s="75"/>
      <c r="AD466" s="76">
        <f t="shared" si="591"/>
        <v>0</v>
      </c>
      <c r="AE466" s="74"/>
      <c r="AF466" s="75"/>
      <c r="AG466" s="61">
        <f t="shared" si="592"/>
        <v>0</v>
      </c>
      <c r="AH466" s="61"/>
      <c r="AI466" s="75"/>
      <c r="AJ466" s="76">
        <f t="shared" si="593"/>
        <v>0</v>
      </c>
      <c r="AK466" s="74"/>
      <c r="AL466" s="75"/>
      <c r="AM466" s="76">
        <f t="shared" si="594"/>
        <v>0</v>
      </c>
      <c r="AN466" s="74"/>
      <c r="AO466" s="75"/>
      <c r="AP466" s="76">
        <f t="shared" si="595"/>
        <v>0</v>
      </c>
      <c r="AQ466" s="74"/>
      <c r="AR466" s="75"/>
      <c r="AS466" s="76">
        <f t="shared" si="596"/>
        <v>0</v>
      </c>
      <c r="AT466" s="74"/>
      <c r="AU466" s="75"/>
      <c r="AV466" s="76">
        <f t="shared" si="597"/>
        <v>0</v>
      </c>
      <c r="AW466" s="74"/>
      <c r="AX466" s="75"/>
      <c r="AY466" s="61">
        <f t="shared" si="598"/>
        <v>0</v>
      </c>
    </row>
    <row r="467" spans="1:52" ht="170.25" customHeight="1">
      <c r="A467" s="199" t="s">
        <v>611</v>
      </c>
      <c r="B467" s="200" t="s">
        <v>173</v>
      </c>
      <c r="C467" s="19"/>
      <c r="D467" s="139"/>
      <c r="E467" s="139"/>
      <c r="F467" s="140">
        <v>4000</v>
      </c>
      <c r="G467" s="141">
        <f t="shared" si="586"/>
        <v>4680</v>
      </c>
      <c r="H467" s="222"/>
      <c r="I467" s="223">
        <f t="shared" si="580"/>
        <v>0</v>
      </c>
      <c r="J467" s="223">
        <f t="shared" si="581"/>
        <v>0</v>
      </c>
      <c r="K467" s="224">
        <f t="shared" si="582"/>
        <v>0</v>
      </c>
      <c r="L467" s="197">
        <f t="shared" si="583"/>
        <v>0</v>
      </c>
      <c r="M467" s="113" t="e">
        <f t="shared" si="584"/>
        <v>#DIV/0!</v>
      </c>
      <c r="N467" s="114">
        <f t="shared" si="579"/>
        <v>0</v>
      </c>
      <c r="O467" s="198">
        <f t="shared" si="585"/>
        <v>4000</v>
      </c>
      <c r="P467" s="82"/>
      <c r="Q467" s="75"/>
      <c r="R467" s="76">
        <f t="shared" si="587"/>
        <v>0</v>
      </c>
      <c r="S467" s="74"/>
      <c r="T467" s="75"/>
      <c r="U467" s="76">
        <f t="shared" si="588"/>
        <v>0</v>
      </c>
      <c r="V467" s="74"/>
      <c r="W467" s="83"/>
      <c r="X467" s="76">
        <f t="shared" si="589"/>
        <v>0</v>
      </c>
      <c r="Y467" s="74"/>
      <c r="Z467" s="75"/>
      <c r="AA467" s="76">
        <f t="shared" si="590"/>
        <v>0</v>
      </c>
      <c r="AB467" s="74"/>
      <c r="AC467" s="75"/>
      <c r="AD467" s="76">
        <f t="shared" si="591"/>
        <v>0</v>
      </c>
      <c r="AE467" s="74"/>
      <c r="AF467" s="75"/>
      <c r="AG467" s="61">
        <f t="shared" si="592"/>
        <v>0</v>
      </c>
      <c r="AH467" s="61"/>
      <c r="AI467" s="75"/>
      <c r="AJ467" s="76">
        <f t="shared" si="593"/>
        <v>0</v>
      </c>
      <c r="AK467" s="74"/>
      <c r="AL467" s="75"/>
      <c r="AM467" s="76">
        <f t="shared" si="594"/>
        <v>0</v>
      </c>
      <c r="AN467" s="74"/>
      <c r="AO467" s="75"/>
      <c r="AP467" s="76">
        <f t="shared" si="595"/>
        <v>0</v>
      </c>
      <c r="AQ467" s="74"/>
      <c r="AR467" s="75"/>
      <c r="AS467" s="76">
        <f t="shared" si="596"/>
        <v>0</v>
      </c>
      <c r="AT467" s="74"/>
      <c r="AU467" s="75"/>
      <c r="AV467" s="76">
        <f t="shared" si="597"/>
        <v>0</v>
      </c>
      <c r="AW467" s="74"/>
      <c r="AX467" s="75"/>
      <c r="AY467" s="61">
        <f t="shared" si="598"/>
        <v>0</v>
      </c>
    </row>
    <row r="468" spans="1:52" ht="30" customHeight="1">
      <c r="A468" s="199" t="s">
        <v>612</v>
      </c>
      <c r="B468" s="200" t="s">
        <v>174</v>
      </c>
      <c r="C468" s="19" t="s">
        <v>131</v>
      </c>
      <c r="D468" s="106">
        <v>20</v>
      </c>
      <c r="E468" s="106">
        <v>580</v>
      </c>
      <c r="F468" s="140">
        <f>D468*E468</f>
        <v>11600</v>
      </c>
      <c r="G468" s="141">
        <f t="shared" si="586"/>
        <v>13572</v>
      </c>
      <c r="H468" s="222"/>
      <c r="I468" s="223">
        <f t="shared" si="580"/>
        <v>7.5200000000000005</v>
      </c>
      <c r="J468" s="223">
        <f t="shared" si="581"/>
        <v>3.35</v>
      </c>
      <c r="K468" s="224">
        <f t="shared" si="582"/>
        <v>10.870000000000001</v>
      </c>
      <c r="L468" s="197">
        <f t="shared" si="583"/>
        <v>9.129999999999999</v>
      </c>
      <c r="M468" s="113">
        <f t="shared" si="584"/>
        <v>0.45649999999999996</v>
      </c>
      <c r="N468" s="114">
        <f t="shared" si="579"/>
        <v>6307.0816000000004</v>
      </c>
      <c r="O468" s="198">
        <f t="shared" si="585"/>
        <v>5292.9183999999996</v>
      </c>
      <c r="P468" s="82"/>
      <c r="Q468" s="75"/>
      <c r="R468" s="76">
        <f t="shared" si="587"/>
        <v>0</v>
      </c>
      <c r="S468" s="74"/>
      <c r="T468" s="75"/>
      <c r="U468" s="76">
        <f t="shared" si="588"/>
        <v>0</v>
      </c>
      <c r="V468" s="74"/>
      <c r="W468" s="83"/>
      <c r="X468" s="76">
        <f t="shared" si="589"/>
        <v>0</v>
      </c>
      <c r="Y468" s="71">
        <f>2+1.82+2.7</f>
        <v>6.5200000000000005</v>
      </c>
      <c r="Z468" s="66">
        <v>580.33000000000004</v>
      </c>
      <c r="AA468" s="67">
        <f t="shared" si="590"/>
        <v>3783.7516000000005</v>
      </c>
      <c r="AB468" s="71">
        <v>1</v>
      </c>
      <c r="AC468" s="66">
        <v>580.33000000000004</v>
      </c>
      <c r="AD468" s="67">
        <f t="shared" si="591"/>
        <v>580.33000000000004</v>
      </c>
      <c r="AE468" s="74"/>
      <c r="AF468" s="75"/>
      <c r="AG468" s="61">
        <f t="shared" si="592"/>
        <v>0</v>
      </c>
      <c r="AH468" s="61"/>
      <c r="AI468" s="75"/>
      <c r="AJ468" s="76">
        <f t="shared" si="593"/>
        <v>0</v>
      </c>
      <c r="AK468" s="446">
        <f>0.15+3.2</f>
        <v>3.35</v>
      </c>
      <c r="AL468" s="69">
        <v>580</v>
      </c>
      <c r="AM468" s="70">
        <f t="shared" si="594"/>
        <v>1943</v>
      </c>
      <c r="AN468" s="74"/>
      <c r="AO468" s="75"/>
      <c r="AP468" s="76">
        <f t="shared" si="595"/>
        <v>0</v>
      </c>
      <c r="AQ468" s="74"/>
      <c r="AR468" s="75"/>
      <c r="AS468" s="76">
        <f t="shared" si="596"/>
        <v>0</v>
      </c>
      <c r="AT468" s="74"/>
      <c r="AU468" s="75"/>
      <c r="AV468" s="76">
        <f t="shared" si="597"/>
        <v>0</v>
      </c>
      <c r="AW468" s="74"/>
      <c r="AX468" s="75"/>
      <c r="AY468" s="61">
        <f t="shared" si="598"/>
        <v>0</v>
      </c>
    </row>
    <row r="469" spans="1:52" ht="30" customHeight="1" thickBot="1">
      <c r="A469" s="201" t="s">
        <v>613</v>
      </c>
      <c r="B469" s="202" t="s">
        <v>175</v>
      </c>
      <c r="C469" s="203" t="s">
        <v>11</v>
      </c>
      <c r="D469" s="148">
        <v>10</v>
      </c>
      <c r="E469" s="148">
        <v>192.54</v>
      </c>
      <c r="F469" s="149">
        <f>D469*E469</f>
        <v>1925.3999999999999</v>
      </c>
      <c r="G469" s="150">
        <f t="shared" si="586"/>
        <v>2252.7179999999998</v>
      </c>
      <c r="H469" s="222"/>
      <c r="I469" s="223">
        <f t="shared" si="580"/>
        <v>0</v>
      </c>
      <c r="J469" s="223">
        <f t="shared" si="581"/>
        <v>0</v>
      </c>
      <c r="K469" s="224">
        <f t="shared" si="582"/>
        <v>0</v>
      </c>
      <c r="L469" s="197">
        <f t="shared" si="583"/>
        <v>10</v>
      </c>
      <c r="M469" s="113">
        <f t="shared" si="584"/>
        <v>1</v>
      </c>
      <c r="N469" s="114">
        <f t="shared" si="579"/>
        <v>0</v>
      </c>
      <c r="O469" s="198">
        <f t="shared" si="585"/>
        <v>1925.3999999999999</v>
      </c>
      <c r="P469" s="82"/>
      <c r="Q469" s="75"/>
      <c r="R469" s="76">
        <f t="shared" si="587"/>
        <v>0</v>
      </c>
      <c r="S469" s="74"/>
      <c r="T469" s="75"/>
      <c r="U469" s="76">
        <f t="shared" si="588"/>
        <v>0</v>
      </c>
      <c r="V469" s="74"/>
      <c r="W469" s="83"/>
      <c r="X469" s="76">
        <f t="shared" si="589"/>
        <v>0</v>
      </c>
      <c r="Y469" s="74"/>
      <c r="Z469" s="75"/>
      <c r="AA469" s="76">
        <f t="shared" si="590"/>
        <v>0</v>
      </c>
      <c r="AB469" s="74"/>
      <c r="AC469" s="75"/>
      <c r="AD469" s="76">
        <f t="shared" si="591"/>
        <v>0</v>
      </c>
      <c r="AE469" s="74"/>
      <c r="AF469" s="75"/>
      <c r="AG469" s="61">
        <f t="shared" si="592"/>
        <v>0</v>
      </c>
      <c r="AH469" s="61"/>
      <c r="AI469" s="75"/>
      <c r="AJ469" s="76">
        <f t="shared" si="593"/>
        <v>0</v>
      </c>
      <c r="AK469" s="74"/>
      <c r="AL469" s="75"/>
      <c r="AM469" s="76">
        <f t="shared" si="594"/>
        <v>0</v>
      </c>
      <c r="AN469" s="74"/>
      <c r="AO469" s="75"/>
      <c r="AP469" s="76">
        <f t="shared" si="595"/>
        <v>0</v>
      </c>
      <c r="AQ469" s="74"/>
      <c r="AR469" s="75"/>
      <c r="AS469" s="76">
        <f t="shared" si="596"/>
        <v>0</v>
      </c>
      <c r="AT469" s="74"/>
      <c r="AU469" s="75"/>
      <c r="AV469" s="76">
        <f t="shared" si="597"/>
        <v>0</v>
      </c>
      <c r="AW469" s="74"/>
      <c r="AX469" s="75"/>
      <c r="AY469" s="61">
        <f t="shared" si="598"/>
        <v>0</v>
      </c>
    </row>
    <row r="470" spans="1:52" s="167" customFormat="1" ht="30" customHeight="1" thickBot="1">
      <c r="A470" s="447"/>
      <c r="B470" s="448" t="s">
        <v>176</v>
      </c>
      <c r="C470" s="449"/>
      <c r="D470" s="449"/>
      <c r="E470" s="450"/>
      <c r="F470" s="155">
        <f>SUM(F444+F442+F436+F432+F428+F425+F422+F419+F415+F414+F404+F401+F400+F397)</f>
        <v>513125.25</v>
      </c>
      <c r="G470" s="156">
        <f>SUM(G444+G442+G436+G432+G428+G425+G422+G419+G415+G414+G404+G401+G400+G397)</f>
        <v>600356.54249999998</v>
      </c>
      <c r="H470" s="241"/>
      <c r="I470" s="242"/>
      <c r="J470" s="242"/>
      <c r="K470" s="242"/>
      <c r="L470" s="159"/>
      <c r="M470" s="159"/>
      <c r="N470" s="158" t="e">
        <f>+N397+N400+N401+N404+N414+N415+N419+N422+N425+N428+N436+N442+N444+#REF!</f>
        <v>#REF!</v>
      </c>
      <c r="O470" s="160" t="e">
        <f>+O397+O400+O401+O404+O414+O415+O419+O422+O425+O428+O436+O442+O444+#REF!</f>
        <v>#REF!</v>
      </c>
      <c r="P470" s="161"/>
      <c r="Q470" s="162"/>
      <c r="R470" s="163" t="e">
        <f>+R397+R400+R401+R404+R414+R415+R419+R422+R425+R428+R436+R442+R444+#REF!</f>
        <v>#REF!</v>
      </c>
      <c r="S470" s="164"/>
      <c r="T470" s="162"/>
      <c r="U470" s="163" t="e">
        <f>+U397+U400+U401+U404+U414+U415+U419+U422+U425+U428+U436+U442+U444+#REF!</f>
        <v>#REF!</v>
      </c>
      <c r="V470" s="164"/>
      <c r="W470" s="165"/>
      <c r="X470" s="163" t="e">
        <f>+X397+X400+X401+X404+X414+X415+X419+X422+X425+X428+X436+X442+X444+#REF!</f>
        <v>#REF!</v>
      </c>
      <c r="Y470" s="164"/>
      <c r="Z470" s="162"/>
      <c r="AA470" s="163" t="e">
        <f>+AA397+AA400+AA401+AA404+AA414+AA415+AA419+AA422+AA425+AA428+AA436+AA442+AA444+#REF!</f>
        <v>#REF!</v>
      </c>
      <c r="AB470" s="164"/>
      <c r="AC470" s="162"/>
      <c r="AD470" s="163" t="e">
        <f>+AD397+AD400+AD401+AD404+AD414+AD415+AD419+AD422+AD425+AD428+AD436+AD442+AD444+#REF!</f>
        <v>#REF!</v>
      </c>
      <c r="AE470" s="164"/>
      <c r="AF470" s="162"/>
      <c r="AG470" s="166" t="e">
        <f>+AG397+AG400+AG401+AG404+AG414+AG415+AG419+AG422+AG425+AG428+AG436+AG442+AG444+#REF!</f>
        <v>#REF!</v>
      </c>
      <c r="AH470" s="166"/>
      <c r="AI470" s="162"/>
      <c r="AJ470" s="163" t="e">
        <f>+AJ397+AJ400+AJ401+AJ404+AJ414+AJ415+AJ419+AJ422+AJ425+AJ428+AJ436+AJ442+AJ444+#REF!</f>
        <v>#REF!</v>
      </c>
      <c r="AK470" s="164"/>
      <c r="AL470" s="162"/>
      <c r="AM470" s="163" t="e">
        <f>+AM397+AM400+AM401+AM404+AM414+AM415+AM419+AM422+AM425+AM428+AM436+AM442+AM444+#REF!</f>
        <v>#REF!</v>
      </c>
      <c r="AN470" s="164"/>
      <c r="AO470" s="162"/>
      <c r="AP470" s="163" t="e">
        <f>+AP397+AP400+AP401+AP404+AP414+AP415+AP419+AP422+AP425+AP428+AP436+AP442+AP444+#REF!</f>
        <v>#REF!</v>
      </c>
      <c r="AQ470" s="164"/>
      <c r="AR470" s="162"/>
      <c r="AS470" s="163" t="e">
        <f>+AS397+AS400+AS401+AS404+AS414+AS415+AS419+AS422+AS425+AS428+AS436+AS442+AS444+#REF!</f>
        <v>#REF!</v>
      </c>
      <c r="AT470" s="164"/>
      <c r="AU470" s="162"/>
      <c r="AV470" s="163" t="e">
        <f>+AV397+AV400+AV401+AV404+AV414+AV415+AV419+AV422+AV425+AV428+AV436+AV442+AV444+#REF!</f>
        <v>#REF!</v>
      </c>
      <c r="AW470" s="164"/>
      <c r="AX470" s="162"/>
      <c r="AY470" s="166" t="e">
        <f>+AY397+AY400+AY401+AY404+AY414+AY415+AY419+AY422+AY425+AY428+AY436+AY442+AY444+#REF!</f>
        <v>#REF!</v>
      </c>
      <c r="AZ470" s="3"/>
    </row>
    <row r="471" spans="1:52" s="50" customFormat="1" ht="30" customHeight="1" thickBot="1">
      <c r="A471" s="451"/>
      <c r="B471" s="169"/>
      <c r="C471" s="170"/>
      <c r="D471" s="170"/>
      <c r="E471" s="170"/>
      <c r="F471" s="452"/>
      <c r="G471" s="246"/>
      <c r="H471" s="217"/>
      <c r="I471" s="218"/>
      <c r="J471" s="218"/>
      <c r="K471" s="218"/>
      <c r="L471" s="41"/>
      <c r="M471" s="41"/>
      <c r="N471" s="186">
        <f t="shared" ref="N471:N506" si="599">+R471+U471+X471+AA471+AD471+AG471+AJ471+AM471+AP471+AS471+AV471+AY471</f>
        <v>0</v>
      </c>
      <c r="O471" s="187"/>
      <c r="P471" s="188"/>
      <c r="Q471" s="189"/>
      <c r="R471" s="49">
        <f t="shared" si="587"/>
        <v>0</v>
      </c>
      <c r="S471" s="190"/>
      <c r="T471" s="189"/>
      <c r="U471" s="49">
        <f t="shared" si="588"/>
        <v>0</v>
      </c>
      <c r="V471" s="190"/>
      <c r="W471" s="48"/>
      <c r="X471" s="49">
        <f t="shared" si="589"/>
        <v>0</v>
      </c>
      <c r="Y471" s="190"/>
      <c r="Z471" s="189"/>
      <c r="AA471" s="49">
        <f t="shared" si="590"/>
        <v>0</v>
      </c>
      <c r="AB471" s="190"/>
      <c r="AC471" s="189"/>
      <c r="AD471" s="49">
        <f t="shared" si="591"/>
        <v>0</v>
      </c>
      <c r="AE471" s="190"/>
      <c r="AF471" s="189"/>
      <c r="AG471" s="191">
        <f t="shared" si="592"/>
        <v>0</v>
      </c>
      <c r="AH471" s="191"/>
      <c r="AI471" s="189"/>
      <c r="AJ471" s="49">
        <f t="shared" si="593"/>
        <v>0</v>
      </c>
      <c r="AK471" s="190"/>
      <c r="AL471" s="189"/>
      <c r="AM471" s="49">
        <f t="shared" si="594"/>
        <v>0</v>
      </c>
      <c r="AN471" s="190"/>
      <c r="AO471" s="189"/>
      <c r="AP471" s="49">
        <f t="shared" si="595"/>
        <v>0</v>
      </c>
      <c r="AQ471" s="190"/>
      <c r="AR471" s="189"/>
      <c r="AS471" s="49">
        <f t="shared" si="596"/>
        <v>0</v>
      </c>
      <c r="AT471" s="190"/>
      <c r="AU471" s="189"/>
      <c r="AV471" s="49">
        <f t="shared" si="597"/>
        <v>0</v>
      </c>
      <c r="AW471" s="190"/>
      <c r="AX471" s="189"/>
      <c r="AY471" s="191">
        <f t="shared" si="598"/>
        <v>0</v>
      </c>
      <c r="AZ471" s="6"/>
    </row>
    <row r="472" spans="1:52" s="3" customFormat="1" ht="30" customHeight="1" thickBot="1">
      <c r="A472" s="247"/>
      <c r="B472" s="248" t="s">
        <v>798</v>
      </c>
      <c r="C472" s="250"/>
      <c r="D472" s="250"/>
      <c r="E472" s="250"/>
      <c r="F472" s="251"/>
      <c r="G472" s="252"/>
      <c r="H472" s="398"/>
      <c r="I472" s="399">
        <f t="shared" ref="I472:J472" si="600">SUM(I473:I478)</f>
        <v>766</v>
      </c>
      <c r="J472" s="399">
        <f t="shared" si="600"/>
        <v>724</v>
      </c>
      <c r="K472" s="400">
        <f t="shared" ref="K472:L472" si="601">SUM(K473:K478)</f>
        <v>1490</v>
      </c>
      <c r="L472" s="91" t="e">
        <f t="shared" si="601"/>
        <v>#REF!</v>
      </c>
      <c r="M472" s="267"/>
      <c r="N472" s="268">
        <f t="shared" ref="N472:O472" si="602">SUM(N473:N478)</f>
        <v>22498.04</v>
      </c>
      <c r="O472" s="269" t="e">
        <f t="shared" si="602"/>
        <v>#REF!</v>
      </c>
      <c r="P472" s="97"/>
      <c r="Q472" s="98"/>
      <c r="R472" s="99">
        <f t="shared" ref="R472" si="603">SUM(R473:R478)</f>
        <v>0</v>
      </c>
      <c r="S472" s="100"/>
      <c r="T472" s="98"/>
      <c r="U472" s="99">
        <f t="shared" ref="U472" si="604">SUM(U473:U478)</f>
        <v>0</v>
      </c>
      <c r="V472" s="100"/>
      <c r="W472" s="101"/>
      <c r="X472" s="99">
        <f t="shared" ref="X472" si="605">SUM(X473:X478)</f>
        <v>0</v>
      </c>
      <c r="Y472" s="100"/>
      <c r="Z472" s="98"/>
      <c r="AA472" s="99">
        <f t="shared" ref="AA472" si="606">SUM(AA473:AA478)</f>
        <v>0</v>
      </c>
      <c r="AB472" s="100"/>
      <c r="AC472" s="98"/>
      <c r="AD472" s="99">
        <f t="shared" ref="AD472" si="607">SUM(AD473:AD478)</f>
        <v>0</v>
      </c>
      <c r="AE472" s="100"/>
      <c r="AF472" s="98"/>
      <c r="AG472" s="93">
        <f t="shared" ref="AG472" si="608">SUM(AG473:AG478)</f>
        <v>11918.04</v>
      </c>
      <c r="AH472" s="93"/>
      <c r="AI472" s="98"/>
      <c r="AJ472" s="99">
        <f t="shared" ref="AJ472" si="609">SUM(AJ473:AJ478)</f>
        <v>5000</v>
      </c>
      <c r="AK472" s="100"/>
      <c r="AL472" s="98"/>
      <c r="AM472" s="99">
        <f t="shared" ref="AM472" si="610">SUM(AM473:AM478)</f>
        <v>5580</v>
      </c>
      <c r="AN472" s="100"/>
      <c r="AO472" s="98"/>
      <c r="AP472" s="99">
        <f t="shared" ref="AP472" si="611">SUM(AP473:AP478)</f>
        <v>0</v>
      </c>
      <c r="AQ472" s="100"/>
      <c r="AR472" s="98"/>
      <c r="AS472" s="99">
        <f t="shared" ref="AS472" si="612">SUM(AS473:AS478)</f>
        <v>0</v>
      </c>
      <c r="AT472" s="100"/>
      <c r="AU472" s="98"/>
      <c r="AV472" s="99">
        <f t="shared" ref="AV472" si="613">SUM(AV473:AV478)</f>
        <v>0</v>
      </c>
      <c r="AW472" s="100"/>
      <c r="AX472" s="98"/>
      <c r="AY472" s="93">
        <f t="shared" ref="AY472" si="614">SUM(AY473:AY478)</f>
        <v>0</v>
      </c>
    </row>
    <row r="473" spans="1:52" ht="155.25" customHeight="1" thickBot="1">
      <c r="A473" s="25" t="s">
        <v>6</v>
      </c>
      <c r="B473" s="453" t="s">
        <v>236</v>
      </c>
      <c r="C473" s="26"/>
      <c r="D473" s="454"/>
      <c r="E473" s="454"/>
      <c r="F473" s="455">
        <v>128205.13</v>
      </c>
      <c r="G473" s="456">
        <f t="shared" ref="G473:G494" si="615">F473*1.17</f>
        <v>150000.00209999998</v>
      </c>
      <c r="H473" s="232"/>
      <c r="I473" s="233">
        <f t="shared" ref="I473:I504" si="616">+P473+S473+V473+Y473+AB473+AE473</f>
        <v>1</v>
      </c>
      <c r="J473" s="233">
        <f t="shared" ref="J473:J504" si="617">+AH473+AK473+AN473+AQ473+AT473+AW473</f>
        <v>0</v>
      </c>
      <c r="K473" s="234">
        <f t="shared" ref="K473:K504" si="618">+I473+J473</f>
        <v>1</v>
      </c>
      <c r="L473" s="197" t="e">
        <f>#REF!-K473</f>
        <v>#REF!</v>
      </c>
      <c r="M473" s="113" t="e">
        <f>+L473/#REF!</f>
        <v>#REF!</v>
      </c>
      <c r="N473" s="114">
        <f t="shared" ref="N473:N478" si="619">+R473+U473+X473+AA473+AD473+AG473+AJ473+AM473+AP473+AS473+AV473+AY473</f>
        <v>3000</v>
      </c>
      <c r="O473" s="198" t="e">
        <f>+#REF!-(R473+U473+X473+AA473+AD473+AG473+AJ473+AM473+AP473+AS473+AV473+AY473)</f>
        <v>#REF!</v>
      </c>
      <c r="P473" s="82"/>
      <c r="Q473" s="75"/>
      <c r="R473" s="76">
        <f t="shared" si="587"/>
        <v>0</v>
      </c>
      <c r="S473" s="74"/>
      <c r="T473" s="75"/>
      <c r="U473" s="76">
        <f t="shared" si="588"/>
        <v>0</v>
      </c>
      <c r="V473" s="74"/>
      <c r="W473" s="83"/>
      <c r="X473" s="76">
        <f t="shared" si="589"/>
        <v>0</v>
      </c>
      <c r="Y473" s="74"/>
      <c r="Z473" s="75"/>
      <c r="AA473" s="76">
        <f t="shared" si="590"/>
        <v>0</v>
      </c>
      <c r="AB473" s="74"/>
      <c r="AC473" s="75"/>
      <c r="AD473" s="76">
        <f t="shared" si="591"/>
        <v>0</v>
      </c>
      <c r="AE473" s="68">
        <v>1</v>
      </c>
      <c r="AF473" s="69">
        <v>3000</v>
      </c>
      <c r="AG473" s="73">
        <f t="shared" si="592"/>
        <v>3000</v>
      </c>
      <c r="AH473" s="61"/>
      <c r="AI473" s="75"/>
      <c r="AJ473" s="76">
        <f t="shared" si="593"/>
        <v>0</v>
      </c>
      <c r="AK473" s="74"/>
      <c r="AL473" s="75"/>
      <c r="AM473" s="76">
        <f t="shared" si="594"/>
        <v>0</v>
      </c>
      <c r="AN473" s="74"/>
      <c r="AO473" s="75"/>
      <c r="AP473" s="76">
        <f t="shared" si="595"/>
        <v>0</v>
      </c>
      <c r="AQ473" s="74"/>
      <c r="AR473" s="75"/>
      <c r="AS473" s="76">
        <f t="shared" si="596"/>
        <v>0</v>
      </c>
      <c r="AT473" s="74"/>
      <c r="AU473" s="75"/>
      <c r="AV473" s="76">
        <f t="shared" si="597"/>
        <v>0</v>
      </c>
      <c r="AW473" s="74"/>
      <c r="AX473" s="75"/>
      <c r="AY473" s="61">
        <f t="shared" si="598"/>
        <v>0</v>
      </c>
    </row>
    <row r="474" spans="1:52" ht="35.450000000000003" customHeight="1" thickBot="1">
      <c r="A474" s="447"/>
      <c r="B474" s="448" t="s">
        <v>179</v>
      </c>
      <c r="C474" s="449"/>
      <c r="D474" s="457"/>
      <c r="E474" s="457"/>
      <c r="F474" s="287">
        <f t="shared" ref="F474" si="620">+F473</f>
        <v>128205.13</v>
      </c>
      <c r="G474" s="288">
        <f t="shared" si="615"/>
        <v>150000.00209999998</v>
      </c>
      <c r="H474" s="232"/>
      <c r="I474" s="233">
        <f t="shared" si="616"/>
        <v>1</v>
      </c>
      <c r="J474" s="233">
        <f t="shared" si="617"/>
        <v>0</v>
      </c>
      <c r="K474" s="234">
        <f t="shared" si="618"/>
        <v>1</v>
      </c>
      <c r="L474" s="197" t="e">
        <f>#REF!-K474</f>
        <v>#REF!</v>
      </c>
      <c r="M474" s="113" t="e">
        <f>+L474/#REF!</f>
        <v>#REF!</v>
      </c>
      <c r="N474" s="114">
        <f t="shared" si="619"/>
        <v>718.04</v>
      </c>
      <c r="O474" s="198" t="e">
        <f>+#REF!-(R474+U474+X474+AA474+AD474+AG474+AJ474+AM474+AP474+AS474+AV474+AY474)</f>
        <v>#REF!</v>
      </c>
      <c r="P474" s="82"/>
      <c r="Q474" s="75"/>
      <c r="R474" s="76">
        <f t="shared" si="587"/>
        <v>0</v>
      </c>
      <c r="S474" s="74"/>
      <c r="T474" s="75"/>
      <c r="U474" s="76">
        <f t="shared" si="588"/>
        <v>0</v>
      </c>
      <c r="V474" s="74"/>
      <c r="W474" s="83"/>
      <c r="X474" s="76">
        <f t="shared" si="589"/>
        <v>0</v>
      </c>
      <c r="Y474" s="74"/>
      <c r="Z474" s="75"/>
      <c r="AA474" s="76">
        <f t="shared" si="590"/>
        <v>0</v>
      </c>
      <c r="AB474" s="74"/>
      <c r="AC474" s="75"/>
      <c r="AD474" s="76">
        <f t="shared" si="591"/>
        <v>0</v>
      </c>
      <c r="AE474" s="68">
        <v>1</v>
      </c>
      <c r="AF474" s="69">
        <v>718.04</v>
      </c>
      <c r="AG474" s="73">
        <f t="shared" si="592"/>
        <v>718.04</v>
      </c>
      <c r="AH474" s="61"/>
      <c r="AI474" s="75"/>
      <c r="AJ474" s="76">
        <f t="shared" si="593"/>
        <v>0</v>
      </c>
      <c r="AK474" s="74"/>
      <c r="AL474" s="75"/>
      <c r="AM474" s="76">
        <f t="shared" si="594"/>
        <v>0</v>
      </c>
      <c r="AN474" s="74"/>
      <c r="AO474" s="75"/>
      <c r="AP474" s="76">
        <f t="shared" si="595"/>
        <v>0</v>
      </c>
      <c r="AQ474" s="74"/>
      <c r="AR474" s="75"/>
      <c r="AS474" s="76">
        <f t="shared" si="596"/>
        <v>0</v>
      </c>
      <c r="AT474" s="74"/>
      <c r="AU474" s="75"/>
      <c r="AV474" s="76">
        <f t="shared" si="597"/>
        <v>0</v>
      </c>
      <c r="AW474" s="74"/>
      <c r="AX474" s="75"/>
      <c r="AY474" s="61">
        <f t="shared" si="598"/>
        <v>0</v>
      </c>
    </row>
    <row r="475" spans="1:52" ht="33.6" customHeight="1" thickBot="1">
      <c r="A475" s="243"/>
      <c r="B475" s="458"/>
      <c r="C475" s="459"/>
      <c r="D475" s="460"/>
      <c r="E475" s="461"/>
      <c r="F475" s="462"/>
      <c r="G475" s="463"/>
      <c r="H475" s="232"/>
      <c r="I475" s="233">
        <f t="shared" si="616"/>
        <v>750</v>
      </c>
      <c r="J475" s="233">
        <f t="shared" si="617"/>
        <v>700</v>
      </c>
      <c r="K475" s="234">
        <f t="shared" si="618"/>
        <v>1450</v>
      </c>
      <c r="L475" s="197" t="e">
        <f>#REF!-K475</f>
        <v>#REF!</v>
      </c>
      <c r="M475" s="113" t="e">
        <f>+L475/#REF!</f>
        <v>#REF!</v>
      </c>
      <c r="N475" s="114">
        <f t="shared" si="619"/>
        <v>14500</v>
      </c>
      <c r="O475" s="198" t="e">
        <f>+#REF!-(R475+U475+X475+AA475+AD475+AG475+AJ475+AM475+AP475+AS475+AV475+AY475)</f>
        <v>#REF!</v>
      </c>
      <c r="P475" s="82"/>
      <c r="Q475" s="75"/>
      <c r="R475" s="76">
        <f t="shared" si="587"/>
        <v>0</v>
      </c>
      <c r="S475" s="74"/>
      <c r="T475" s="75"/>
      <c r="U475" s="76">
        <f t="shared" si="588"/>
        <v>0</v>
      </c>
      <c r="V475" s="74"/>
      <c r="W475" s="83"/>
      <c r="X475" s="76">
        <f t="shared" si="589"/>
        <v>0</v>
      </c>
      <c r="Y475" s="74"/>
      <c r="Z475" s="75"/>
      <c r="AA475" s="76">
        <f t="shared" si="590"/>
        <v>0</v>
      </c>
      <c r="AB475" s="74"/>
      <c r="AC475" s="75"/>
      <c r="AD475" s="76">
        <f t="shared" si="591"/>
        <v>0</v>
      </c>
      <c r="AE475" s="68">
        <v>750</v>
      </c>
      <c r="AF475" s="69">
        <v>10</v>
      </c>
      <c r="AG475" s="73">
        <f t="shared" si="592"/>
        <v>7500</v>
      </c>
      <c r="AH475" s="73">
        <v>250</v>
      </c>
      <c r="AI475" s="69">
        <v>10</v>
      </c>
      <c r="AJ475" s="70">
        <f t="shared" si="593"/>
        <v>2500</v>
      </c>
      <c r="AK475" s="68">
        <v>450</v>
      </c>
      <c r="AL475" s="69">
        <v>10</v>
      </c>
      <c r="AM475" s="70">
        <f t="shared" si="594"/>
        <v>4500</v>
      </c>
      <c r="AN475" s="74"/>
      <c r="AO475" s="75"/>
      <c r="AP475" s="76">
        <f t="shared" si="595"/>
        <v>0</v>
      </c>
      <c r="AQ475" s="74"/>
      <c r="AR475" s="75"/>
      <c r="AS475" s="76">
        <f t="shared" si="596"/>
        <v>0</v>
      </c>
      <c r="AT475" s="74"/>
      <c r="AU475" s="75"/>
      <c r="AV475" s="76">
        <f t="shared" si="597"/>
        <v>0</v>
      </c>
      <c r="AW475" s="74"/>
      <c r="AX475" s="75"/>
      <c r="AY475" s="61">
        <f t="shared" si="598"/>
        <v>0</v>
      </c>
    </row>
    <row r="476" spans="1:52" ht="42.75" customHeight="1" thickBot="1">
      <c r="A476" s="247"/>
      <c r="B476" s="36" t="s">
        <v>797</v>
      </c>
      <c r="C476" s="37"/>
      <c r="D476" s="37"/>
      <c r="E476" s="37"/>
      <c r="F476" s="464"/>
      <c r="G476" s="465"/>
      <c r="H476" s="222"/>
      <c r="I476" s="223">
        <f t="shared" si="616"/>
        <v>0</v>
      </c>
      <c r="J476" s="223">
        <f t="shared" si="617"/>
        <v>0</v>
      </c>
      <c r="K476" s="224">
        <f t="shared" si="618"/>
        <v>0</v>
      </c>
      <c r="L476" s="197" t="e">
        <f>#REF!-K476</f>
        <v>#REF!</v>
      </c>
      <c r="M476" s="113" t="e">
        <f>+L476/#REF!</f>
        <v>#REF!</v>
      </c>
      <c r="N476" s="114">
        <f t="shared" si="619"/>
        <v>0</v>
      </c>
      <c r="O476" s="198" t="e">
        <f>+#REF!-(R476+U476+X476+AA476+AD476+AG476+AJ476+AM476+AP476+AS476+AV476+AY476)</f>
        <v>#REF!</v>
      </c>
      <c r="P476" s="82"/>
      <c r="Q476" s="75"/>
      <c r="R476" s="76">
        <f t="shared" si="587"/>
        <v>0</v>
      </c>
      <c r="S476" s="74"/>
      <c r="T476" s="75"/>
      <c r="U476" s="76">
        <f t="shared" si="588"/>
        <v>0</v>
      </c>
      <c r="V476" s="74"/>
      <c r="W476" s="83"/>
      <c r="X476" s="76">
        <f t="shared" si="589"/>
        <v>0</v>
      </c>
      <c r="Y476" s="74"/>
      <c r="Z476" s="75"/>
      <c r="AA476" s="76">
        <f t="shared" si="590"/>
        <v>0</v>
      </c>
      <c r="AB476" s="74"/>
      <c r="AC476" s="75"/>
      <c r="AD476" s="76">
        <f t="shared" si="591"/>
        <v>0</v>
      </c>
      <c r="AE476" s="74"/>
      <c r="AF476" s="75"/>
      <c r="AG476" s="61">
        <f t="shared" si="592"/>
        <v>0</v>
      </c>
      <c r="AH476" s="61"/>
      <c r="AI476" s="75"/>
      <c r="AJ476" s="76">
        <f t="shared" si="593"/>
        <v>0</v>
      </c>
      <c r="AK476" s="74"/>
      <c r="AL476" s="75"/>
      <c r="AM476" s="76">
        <f t="shared" si="594"/>
        <v>0</v>
      </c>
      <c r="AN476" s="74"/>
      <c r="AO476" s="75"/>
      <c r="AP476" s="76">
        <f t="shared" si="595"/>
        <v>0</v>
      </c>
      <c r="AQ476" s="74"/>
      <c r="AR476" s="75"/>
      <c r="AS476" s="76">
        <f t="shared" si="596"/>
        <v>0</v>
      </c>
      <c r="AT476" s="74"/>
      <c r="AU476" s="75"/>
      <c r="AV476" s="76">
        <f t="shared" si="597"/>
        <v>0</v>
      </c>
      <c r="AW476" s="74"/>
      <c r="AX476" s="75"/>
      <c r="AY476" s="61">
        <f t="shared" si="598"/>
        <v>0</v>
      </c>
    </row>
    <row r="477" spans="1:52" ht="105" customHeight="1">
      <c r="A477" s="51" t="s">
        <v>6</v>
      </c>
      <c r="B477" s="466" t="s">
        <v>180</v>
      </c>
      <c r="C477" s="53" t="s">
        <v>25</v>
      </c>
      <c r="D477" s="193">
        <v>30</v>
      </c>
      <c r="E477" s="193">
        <v>70</v>
      </c>
      <c r="F477" s="194">
        <f t="shared" ref="F477:F480" si="621">+D477*E477</f>
        <v>2100</v>
      </c>
      <c r="G477" s="195">
        <f t="shared" si="615"/>
        <v>2457</v>
      </c>
      <c r="H477" s="232"/>
      <c r="I477" s="233">
        <f t="shared" si="616"/>
        <v>0</v>
      </c>
      <c r="J477" s="233">
        <f t="shared" si="617"/>
        <v>14</v>
      </c>
      <c r="K477" s="234">
        <f t="shared" si="618"/>
        <v>14</v>
      </c>
      <c r="L477" s="197" t="e">
        <f>#REF!-K477</f>
        <v>#REF!</v>
      </c>
      <c r="M477" s="113" t="e">
        <f>+L477/#REF!</f>
        <v>#REF!</v>
      </c>
      <c r="N477" s="114">
        <f t="shared" si="619"/>
        <v>3080</v>
      </c>
      <c r="O477" s="198" t="e">
        <f>+#REF!-(R477+U477+X477+AA477+AD477+AG477+AJ477+AM477+AP477+AS477+AV477+AY477)</f>
        <v>#REF!</v>
      </c>
      <c r="P477" s="82"/>
      <c r="Q477" s="75"/>
      <c r="R477" s="76">
        <f t="shared" si="587"/>
        <v>0</v>
      </c>
      <c r="S477" s="74"/>
      <c r="T477" s="75"/>
      <c r="U477" s="76">
        <f t="shared" si="588"/>
        <v>0</v>
      </c>
      <c r="V477" s="74"/>
      <c r="W477" s="83"/>
      <c r="X477" s="76">
        <f t="shared" si="589"/>
        <v>0</v>
      </c>
      <c r="Y477" s="74"/>
      <c r="Z477" s="75"/>
      <c r="AA477" s="76">
        <f t="shared" si="590"/>
        <v>0</v>
      </c>
      <c r="AB477" s="74"/>
      <c r="AC477" s="75"/>
      <c r="AD477" s="76">
        <f t="shared" si="591"/>
        <v>0</v>
      </c>
      <c r="AE477" s="74"/>
      <c r="AF477" s="75"/>
      <c r="AG477" s="61">
        <f t="shared" si="592"/>
        <v>0</v>
      </c>
      <c r="AH477" s="73">
        <v>10</v>
      </c>
      <c r="AI477" s="69">
        <v>220</v>
      </c>
      <c r="AJ477" s="70">
        <f t="shared" si="593"/>
        <v>2200</v>
      </c>
      <c r="AK477" s="68">
        <v>4</v>
      </c>
      <c r="AL477" s="69">
        <v>220</v>
      </c>
      <c r="AM477" s="70">
        <f t="shared" si="594"/>
        <v>880</v>
      </c>
      <c r="AN477" s="74"/>
      <c r="AO477" s="75"/>
      <c r="AP477" s="76">
        <f t="shared" si="595"/>
        <v>0</v>
      </c>
      <c r="AQ477" s="74"/>
      <c r="AR477" s="75"/>
      <c r="AS477" s="76">
        <f t="shared" si="596"/>
        <v>0</v>
      </c>
      <c r="AT477" s="74"/>
      <c r="AU477" s="75"/>
      <c r="AV477" s="76">
        <f t="shared" si="597"/>
        <v>0</v>
      </c>
      <c r="AW477" s="74"/>
      <c r="AX477" s="75"/>
      <c r="AY477" s="61">
        <f t="shared" si="598"/>
        <v>0</v>
      </c>
    </row>
    <row r="478" spans="1:52" ht="36" customHeight="1">
      <c r="A478" s="199" t="s">
        <v>177</v>
      </c>
      <c r="B478" s="235" t="s">
        <v>31</v>
      </c>
      <c r="C478" s="19" t="s">
        <v>25</v>
      </c>
      <c r="D478" s="139">
        <v>30</v>
      </c>
      <c r="E478" s="139">
        <v>140</v>
      </c>
      <c r="F478" s="140">
        <f t="shared" si="621"/>
        <v>4200</v>
      </c>
      <c r="G478" s="141">
        <f t="shared" si="615"/>
        <v>4914</v>
      </c>
      <c r="H478" s="232"/>
      <c r="I478" s="233">
        <f t="shared" si="616"/>
        <v>14</v>
      </c>
      <c r="J478" s="233">
        <f t="shared" si="617"/>
        <v>10</v>
      </c>
      <c r="K478" s="234">
        <f t="shared" si="618"/>
        <v>24</v>
      </c>
      <c r="L478" s="197" t="e">
        <f>#REF!-K478</f>
        <v>#REF!</v>
      </c>
      <c r="M478" s="113" t="e">
        <f>+L478/#REF!</f>
        <v>#REF!</v>
      </c>
      <c r="N478" s="114">
        <f t="shared" si="619"/>
        <v>1200</v>
      </c>
      <c r="O478" s="198" t="e">
        <f>+#REF!-(R478+U478+X478+AA478+AD478+AG478+AJ478+AM478+AP478+AS478+AV478+AY478)</f>
        <v>#REF!</v>
      </c>
      <c r="P478" s="82"/>
      <c r="Q478" s="75"/>
      <c r="R478" s="76">
        <f t="shared" si="587"/>
        <v>0</v>
      </c>
      <c r="S478" s="74"/>
      <c r="T478" s="75"/>
      <c r="U478" s="76">
        <f t="shared" si="588"/>
        <v>0</v>
      </c>
      <c r="V478" s="74"/>
      <c r="W478" s="83"/>
      <c r="X478" s="76">
        <f t="shared" si="589"/>
        <v>0</v>
      </c>
      <c r="Y478" s="74"/>
      <c r="Z478" s="75"/>
      <c r="AA478" s="76">
        <f t="shared" si="590"/>
        <v>0</v>
      </c>
      <c r="AB478" s="74"/>
      <c r="AC478" s="75"/>
      <c r="AD478" s="76">
        <f t="shared" si="591"/>
        <v>0</v>
      </c>
      <c r="AE478" s="68">
        <v>14</v>
      </c>
      <c r="AF478" s="69">
        <v>50</v>
      </c>
      <c r="AG478" s="73">
        <f t="shared" si="592"/>
        <v>700</v>
      </c>
      <c r="AH478" s="73">
        <v>6</v>
      </c>
      <c r="AI478" s="69">
        <v>50</v>
      </c>
      <c r="AJ478" s="70">
        <f t="shared" si="593"/>
        <v>300</v>
      </c>
      <c r="AK478" s="68">
        <v>4</v>
      </c>
      <c r="AL478" s="69">
        <v>50</v>
      </c>
      <c r="AM478" s="70">
        <f t="shared" si="594"/>
        <v>200</v>
      </c>
      <c r="AN478" s="74"/>
      <c r="AO478" s="75"/>
      <c r="AP478" s="76">
        <f t="shared" si="595"/>
        <v>0</v>
      </c>
      <c r="AQ478" s="74"/>
      <c r="AR478" s="75"/>
      <c r="AS478" s="76">
        <f t="shared" si="596"/>
        <v>0</v>
      </c>
      <c r="AT478" s="74"/>
      <c r="AU478" s="75"/>
      <c r="AV478" s="76">
        <f t="shared" si="597"/>
        <v>0</v>
      </c>
      <c r="AW478" s="74"/>
      <c r="AX478" s="75"/>
      <c r="AY478" s="61">
        <f t="shared" si="598"/>
        <v>0</v>
      </c>
    </row>
    <row r="479" spans="1:52" s="3" customFormat="1" ht="30" customHeight="1">
      <c r="A479" s="199" t="s">
        <v>9</v>
      </c>
      <c r="B479" s="78" t="s">
        <v>181</v>
      </c>
      <c r="C479" s="19" t="s">
        <v>17</v>
      </c>
      <c r="D479" s="139">
        <v>5000</v>
      </c>
      <c r="E479" s="139">
        <v>2.5</v>
      </c>
      <c r="F479" s="140">
        <f t="shared" si="621"/>
        <v>12500</v>
      </c>
      <c r="G479" s="141">
        <f t="shared" si="615"/>
        <v>14625</v>
      </c>
      <c r="H479" s="398"/>
      <c r="I479" s="399">
        <f t="shared" ref="I479:J479" si="622">SUM(I480:I484)</f>
        <v>2088.5300000000002</v>
      </c>
      <c r="J479" s="399">
        <f t="shared" si="622"/>
        <v>2338.56</v>
      </c>
      <c r="K479" s="400">
        <f t="shared" ref="K479:O479" si="623">SUM(K480:K484)</f>
        <v>4427.09</v>
      </c>
      <c r="L479" s="91" t="e">
        <f t="shared" si="623"/>
        <v>#REF!</v>
      </c>
      <c r="M479" s="267" t="e">
        <f t="shared" si="623"/>
        <v>#REF!</v>
      </c>
      <c r="N479" s="268">
        <f t="shared" si="623"/>
        <v>42957.028999999995</v>
      </c>
      <c r="O479" s="269" t="e">
        <f t="shared" si="623"/>
        <v>#REF!</v>
      </c>
      <c r="P479" s="97"/>
      <c r="Q479" s="98"/>
      <c r="R479" s="99">
        <f t="shared" ref="R479" si="624">SUM(R480:R484)</f>
        <v>0</v>
      </c>
      <c r="S479" s="100"/>
      <c r="T479" s="98"/>
      <c r="U479" s="99">
        <f t="shared" ref="U479" si="625">SUM(U480:U484)</f>
        <v>0</v>
      </c>
      <c r="V479" s="100"/>
      <c r="W479" s="101"/>
      <c r="X479" s="99">
        <f t="shared" ref="X479" si="626">SUM(X480:X484)</f>
        <v>0</v>
      </c>
      <c r="Y479" s="100"/>
      <c r="Z479" s="98"/>
      <c r="AA479" s="99">
        <f t="shared" ref="AA479" si="627">SUM(AA480:AA484)</f>
        <v>0</v>
      </c>
      <c r="AB479" s="100"/>
      <c r="AC479" s="98"/>
      <c r="AD479" s="99">
        <f t="shared" ref="AD479" si="628">SUM(AD480:AD484)</f>
        <v>0</v>
      </c>
      <c r="AE479" s="100"/>
      <c r="AF479" s="98"/>
      <c r="AG479" s="93">
        <f t="shared" ref="AG479" si="629">SUM(AG480:AG484)</f>
        <v>20258.741000000002</v>
      </c>
      <c r="AH479" s="93"/>
      <c r="AI479" s="98"/>
      <c r="AJ479" s="99">
        <f t="shared" ref="AJ479" si="630">SUM(AJ480:AJ484)</f>
        <v>15448.219999999998</v>
      </c>
      <c r="AK479" s="100"/>
      <c r="AL479" s="98"/>
      <c r="AM479" s="99">
        <f t="shared" ref="AM479" si="631">SUM(AM480:AM484)</f>
        <v>7165.7779999999993</v>
      </c>
      <c r="AN479" s="100"/>
      <c r="AO479" s="98"/>
      <c r="AP479" s="99">
        <f t="shared" ref="AP479" si="632">SUM(AP480:AP484)</f>
        <v>84.289999999999992</v>
      </c>
      <c r="AQ479" s="100"/>
      <c r="AR479" s="98"/>
      <c r="AS479" s="99">
        <f t="shared" ref="AS479" si="633">SUM(AS480:AS484)</f>
        <v>0</v>
      </c>
      <c r="AT479" s="100"/>
      <c r="AU479" s="98"/>
      <c r="AV479" s="99">
        <f t="shared" ref="AV479" si="634">SUM(AV480:AV484)</f>
        <v>0</v>
      </c>
      <c r="AW479" s="100"/>
      <c r="AX479" s="98"/>
      <c r="AY479" s="93">
        <f t="shared" ref="AY479" si="635">SUM(AY480:AY484)</f>
        <v>0</v>
      </c>
    </row>
    <row r="480" spans="1:52" ht="37.5" customHeight="1" thickBot="1">
      <c r="A480" s="201" t="s">
        <v>14</v>
      </c>
      <c r="B480" s="236" t="s">
        <v>195</v>
      </c>
      <c r="C480" s="203" t="s">
        <v>151</v>
      </c>
      <c r="D480" s="467">
        <v>530</v>
      </c>
      <c r="E480" s="467">
        <v>13</v>
      </c>
      <c r="F480" s="149">
        <f t="shared" si="621"/>
        <v>6890</v>
      </c>
      <c r="G480" s="150">
        <f t="shared" si="615"/>
        <v>8061.2999999999993</v>
      </c>
      <c r="H480" s="222"/>
      <c r="I480" s="223">
        <f t="shared" si="616"/>
        <v>2088.5300000000002</v>
      </c>
      <c r="J480" s="223">
        <f t="shared" si="617"/>
        <v>2336.94</v>
      </c>
      <c r="K480" s="224">
        <f t="shared" si="618"/>
        <v>4425.47</v>
      </c>
      <c r="L480" s="197" t="e">
        <f>#REF!-K480</f>
        <v>#REF!</v>
      </c>
      <c r="M480" s="113" t="e">
        <f>+L480/#REF!</f>
        <v>#REF!</v>
      </c>
      <c r="N480" s="114">
        <f t="shared" ref="N480:N486" si="636">+R480+U480+X480+AA480+AD480+AG480+AJ480+AM480+AP480+AS480+AV480+AY480</f>
        <v>42927.058999999994</v>
      </c>
      <c r="O480" s="198" t="e">
        <f>+#REF!-(R480+U480+X480+AA480+AD480+AG480+AJ480+AM480+AP480+AS480+AV480+AY480)</f>
        <v>#REF!</v>
      </c>
      <c r="P480" s="82"/>
      <c r="Q480" s="75"/>
      <c r="R480" s="76">
        <f t="shared" si="587"/>
        <v>0</v>
      </c>
      <c r="S480" s="74"/>
      <c r="T480" s="75"/>
      <c r="U480" s="76">
        <f t="shared" si="588"/>
        <v>0</v>
      </c>
      <c r="V480" s="74"/>
      <c r="W480" s="83"/>
      <c r="X480" s="76">
        <f t="shared" si="589"/>
        <v>0</v>
      </c>
      <c r="Y480" s="74"/>
      <c r="Z480" s="75"/>
      <c r="AA480" s="76">
        <f t="shared" si="590"/>
        <v>0</v>
      </c>
      <c r="AB480" s="74"/>
      <c r="AC480" s="75"/>
      <c r="AD480" s="76">
        <f t="shared" si="591"/>
        <v>0</v>
      </c>
      <c r="AE480" s="68">
        <v>2088.5300000000002</v>
      </c>
      <c r="AF480" s="69">
        <v>9.6999999999999993</v>
      </c>
      <c r="AG480" s="73">
        <f t="shared" si="592"/>
        <v>20258.741000000002</v>
      </c>
      <c r="AH480" s="73">
        <v>1592.6</v>
      </c>
      <c r="AI480" s="69">
        <v>9.6999999999999993</v>
      </c>
      <c r="AJ480" s="70">
        <f t="shared" si="593"/>
        <v>15448.219999999998</v>
      </c>
      <c r="AK480" s="68">
        <v>738.74</v>
      </c>
      <c r="AL480" s="69">
        <v>9.6999999999999993</v>
      </c>
      <c r="AM480" s="70">
        <f t="shared" si="594"/>
        <v>7165.7779999999993</v>
      </c>
      <c r="AN480" s="68">
        <v>5.6</v>
      </c>
      <c r="AO480" s="69">
        <v>9.6999999999999993</v>
      </c>
      <c r="AP480" s="70">
        <f t="shared" si="595"/>
        <v>54.319999999999993</v>
      </c>
      <c r="AQ480" s="74"/>
      <c r="AR480" s="75"/>
      <c r="AS480" s="76">
        <f t="shared" si="596"/>
        <v>0</v>
      </c>
      <c r="AT480" s="74"/>
      <c r="AU480" s="75"/>
      <c r="AV480" s="76">
        <f t="shared" si="597"/>
        <v>0</v>
      </c>
      <c r="AW480" s="74"/>
      <c r="AX480" s="75"/>
      <c r="AY480" s="61">
        <f t="shared" si="598"/>
        <v>0</v>
      </c>
    </row>
    <row r="481" spans="1:51" ht="31.15" customHeight="1" thickBot="1">
      <c r="A481" s="447"/>
      <c r="B481" s="448" t="s">
        <v>182</v>
      </c>
      <c r="C481" s="449"/>
      <c r="D481" s="457"/>
      <c r="E481" s="457"/>
      <c r="F481" s="287">
        <f>SUM(F477:F480)</f>
        <v>25690</v>
      </c>
      <c r="G481" s="288">
        <f>F481*1.17</f>
        <v>30057.3</v>
      </c>
      <c r="H481" s="222"/>
      <c r="I481" s="223">
        <f t="shared" si="616"/>
        <v>0</v>
      </c>
      <c r="J481" s="223">
        <f t="shared" si="617"/>
        <v>0</v>
      </c>
      <c r="K481" s="224">
        <f t="shared" si="618"/>
        <v>0</v>
      </c>
      <c r="L481" s="197" t="e">
        <f>#REF!-K481</f>
        <v>#REF!</v>
      </c>
      <c r="M481" s="113" t="e">
        <f>+L481/#REF!</f>
        <v>#REF!</v>
      </c>
      <c r="N481" s="114">
        <f t="shared" si="636"/>
        <v>0</v>
      </c>
      <c r="O481" s="198" t="e">
        <f>+#REF!-(R481+U481+X481+AA481+AD481+AG481+AJ481+AM481+AP481+AS481+AV481+AY481)</f>
        <v>#REF!</v>
      </c>
      <c r="P481" s="82"/>
      <c r="Q481" s="75"/>
      <c r="R481" s="76">
        <f t="shared" si="587"/>
        <v>0</v>
      </c>
      <c r="S481" s="74"/>
      <c r="T481" s="75"/>
      <c r="U481" s="76">
        <f t="shared" si="588"/>
        <v>0</v>
      </c>
      <c r="V481" s="74"/>
      <c r="W481" s="83"/>
      <c r="X481" s="76">
        <f t="shared" si="589"/>
        <v>0</v>
      </c>
      <c r="Y481" s="74"/>
      <c r="Z481" s="75"/>
      <c r="AA481" s="76">
        <f t="shared" si="590"/>
        <v>0</v>
      </c>
      <c r="AB481" s="74"/>
      <c r="AC481" s="75"/>
      <c r="AD481" s="76">
        <f t="shared" si="591"/>
        <v>0</v>
      </c>
      <c r="AE481" s="74"/>
      <c r="AF481" s="75"/>
      <c r="AG481" s="61">
        <f t="shared" si="592"/>
        <v>0</v>
      </c>
      <c r="AH481" s="61"/>
      <c r="AI481" s="75"/>
      <c r="AJ481" s="76">
        <f t="shared" si="593"/>
        <v>0</v>
      </c>
      <c r="AK481" s="74"/>
      <c r="AL481" s="75"/>
      <c r="AM481" s="76">
        <f t="shared" si="594"/>
        <v>0</v>
      </c>
      <c r="AN481" s="74"/>
      <c r="AO481" s="75"/>
      <c r="AP481" s="76">
        <f t="shared" si="595"/>
        <v>0</v>
      </c>
      <c r="AQ481" s="74"/>
      <c r="AR481" s="75"/>
      <c r="AS481" s="76">
        <f t="shared" si="596"/>
        <v>0</v>
      </c>
      <c r="AT481" s="74"/>
      <c r="AU481" s="75"/>
      <c r="AV481" s="76">
        <f t="shared" si="597"/>
        <v>0</v>
      </c>
      <c r="AW481" s="74"/>
      <c r="AX481" s="75"/>
      <c r="AY481" s="61">
        <f t="shared" si="598"/>
        <v>0</v>
      </c>
    </row>
    <row r="482" spans="1:51" ht="30" customHeight="1" thickBot="1">
      <c r="A482" s="168"/>
      <c r="B482" s="169"/>
      <c r="C482" s="170"/>
      <c r="D482" s="170"/>
      <c r="E482" s="170"/>
      <c r="F482" s="452"/>
      <c r="G482" s="468"/>
      <c r="H482" s="222"/>
      <c r="I482" s="223">
        <f t="shared" si="616"/>
        <v>0</v>
      </c>
      <c r="J482" s="223">
        <f t="shared" si="617"/>
        <v>0</v>
      </c>
      <c r="K482" s="224">
        <f t="shared" si="618"/>
        <v>0</v>
      </c>
      <c r="L482" s="197" t="e">
        <f>#REF!-K482</f>
        <v>#REF!</v>
      </c>
      <c r="M482" s="113" t="e">
        <f>+L482/#REF!</f>
        <v>#REF!</v>
      </c>
      <c r="N482" s="114">
        <f t="shared" si="636"/>
        <v>0</v>
      </c>
      <c r="O482" s="198" t="e">
        <f>+#REF!-(R482+U482+X482+AA482+AD482+AG482+AJ482+AM482+AP482+AS482+AV482+AY482)</f>
        <v>#REF!</v>
      </c>
      <c r="P482" s="82"/>
      <c r="Q482" s="75"/>
      <c r="R482" s="76">
        <f t="shared" si="587"/>
        <v>0</v>
      </c>
      <c r="S482" s="74"/>
      <c r="T482" s="75"/>
      <c r="U482" s="76">
        <f t="shared" si="588"/>
        <v>0</v>
      </c>
      <c r="V482" s="74"/>
      <c r="W482" s="83"/>
      <c r="X482" s="76">
        <f t="shared" si="589"/>
        <v>0</v>
      </c>
      <c r="Y482" s="74"/>
      <c r="Z482" s="75"/>
      <c r="AA482" s="76">
        <f t="shared" si="590"/>
        <v>0</v>
      </c>
      <c r="AB482" s="74"/>
      <c r="AC482" s="75"/>
      <c r="AD482" s="76">
        <f t="shared" si="591"/>
        <v>0</v>
      </c>
      <c r="AE482" s="74"/>
      <c r="AF482" s="75"/>
      <c r="AG482" s="61">
        <f t="shared" si="592"/>
        <v>0</v>
      </c>
      <c r="AH482" s="61"/>
      <c r="AI482" s="75"/>
      <c r="AJ482" s="76">
        <f t="shared" si="593"/>
        <v>0</v>
      </c>
      <c r="AK482" s="74"/>
      <c r="AL482" s="75"/>
      <c r="AM482" s="76">
        <f t="shared" si="594"/>
        <v>0</v>
      </c>
      <c r="AN482" s="74"/>
      <c r="AO482" s="75"/>
      <c r="AP482" s="76">
        <f t="shared" si="595"/>
        <v>0</v>
      </c>
      <c r="AQ482" s="74"/>
      <c r="AR482" s="75"/>
      <c r="AS482" s="76">
        <f t="shared" si="596"/>
        <v>0</v>
      </c>
      <c r="AT482" s="74"/>
      <c r="AU482" s="75"/>
      <c r="AV482" s="76">
        <f t="shared" si="597"/>
        <v>0</v>
      </c>
      <c r="AW482" s="74"/>
      <c r="AX482" s="75"/>
      <c r="AY482" s="61">
        <f t="shared" si="598"/>
        <v>0</v>
      </c>
    </row>
    <row r="483" spans="1:51" ht="30" customHeight="1" thickBot="1">
      <c r="A483" s="247"/>
      <c r="B483" s="36" t="s">
        <v>796</v>
      </c>
      <c r="C483" s="37"/>
      <c r="D483" s="469"/>
      <c r="E483" s="469"/>
      <c r="F483" s="470"/>
      <c r="G483" s="471"/>
      <c r="H483" s="222"/>
      <c r="I483" s="223">
        <f t="shared" si="616"/>
        <v>0</v>
      </c>
      <c r="J483" s="223">
        <f t="shared" si="617"/>
        <v>0</v>
      </c>
      <c r="K483" s="224">
        <f t="shared" si="618"/>
        <v>0</v>
      </c>
      <c r="L483" s="197" t="e">
        <f>#REF!-K483</f>
        <v>#REF!</v>
      </c>
      <c r="M483" s="113" t="e">
        <f>+L483/#REF!</f>
        <v>#REF!</v>
      </c>
      <c r="N483" s="114">
        <f t="shared" si="636"/>
        <v>0</v>
      </c>
      <c r="O483" s="198" t="e">
        <f>+#REF!-(R483+U483+X483+AA483+AD483+AG483+AJ483+AM483+AP483+AS483+AV483+AY483)</f>
        <v>#REF!</v>
      </c>
      <c r="P483" s="82"/>
      <c r="Q483" s="75"/>
      <c r="R483" s="76">
        <f t="shared" si="587"/>
        <v>0</v>
      </c>
      <c r="S483" s="74"/>
      <c r="T483" s="75"/>
      <c r="U483" s="76">
        <f t="shared" si="588"/>
        <v>0</v>
      </c>
      <c r="V483" s="74"/>
      <c r="W483" s="83"/>
      <c r="X483" s="76">
        <f t="shared" si="589"/>
        <v>0</v>
      </c>
      <c r="Y483" s="74"/>
      <c r="Z483" s="75"/>
      <c r="AA483" s="76">
        <f t="shared" si="590"/>
        <v>0</v>
      </c>
      <c r="AB483" s="74"/>
      <c r="AC483" s="75"/>
      <c r="AD483" s="76">
        <f t="shared" si="591"/>
        <v>0</v>
      </c>
      <c r="AE483" s="74"/>
      <c r="AF483" s="75"/>
      <c r="AG483" s="61">
        <f t="shared" si="592"/>
        <v>0</v>
      </c>
      <c r="AH483" s="61"/>
      <c r="AI483" s="75"/>
      <c r="AJ483" s="76">
        <f t="shared" si="593"/>
        <v>0</v>
      </c>
      <c r="AK483" s="74"/>
      <c r="AL483" s="75"/>
      <c r="AM483" s="76">
        <f t="shared" si="594"/>
        <v>0</v>
      </c>
      <c r="AN483" s="74"/>
      <c r="AO483" s="75"/>
      <c r="AP483" s="76">
        <f t="shared" si="595"/>
        <v>0</v>
      </c>
      <c r="AQ483" s="74"/>
      <c r="AR483" s="75"/>
      <c r="AS483" s="76">
        <f t="shared" si="596"/>
        <v>0</v>
      </c>
      <c r="AT483" s="74"/>
      <c r="AU483" s="75"/>
      <c r="AV483" s="76">
        <f t="shared" si="597"/>
        <v>0</v>
      </c>
      <c r="AW483" s="74"/>
      <c r="AX483" s="75"/>
      <c r="AY483" s="61">
        <f t="shared" si="598"/>
        <v>0</v>
      </c>
    </row>
    <row r="484" spans="1:51" s="3" customFormat="1" ht="353.25" customHeight="1">
      <c r="A484" s="51" t="s">
        <v>6</v>
      </c>
      <c r="B484" s="466" t="s">
        <v>196</v>
      </c>
      <c r="C484" s="472" t="s">
        <v>193</v>
      </c>
      <c r="D484" s="473">
        <v>30</v>
      </c>
      <c r="E484" s="193">
        <v>379</v>
      </c>
      <c r="F484" s="194">
        <f>+D484*E484</f>
        <v>11370</v>
      </c>
      <c r="G484" s="195">
        <f t="shared" si="615"/>
        <v>13302.9</v>
      </c>
      <c r="H484" s="392"/>
      <c r="I484" s="393">
        <f t="shared" si="616"/>
        <v>0</v>
      </c>
      <c r="J484" s="393">
        <f t="shared" si="617"/>
        <v>1.62</v>
      </c>
      <c r="K484" s="394">
        <f t="shared" si="618"/>
        <v>1.62</v>
      </c>
      <c r="L484" s="91" t="e">
        <f>#REF!-K484</f>
        <v>#REF!</v>
      </c>
      <c r="M484" s="267" t="e">
        <f>+L484/#REF!</f>
        <v>#REF!</v>
      </c>
      <c r="N484" s="268">
        <f t="shared" si="636"/>
        <v>29.970000000000002</v>
      </c>
      <c r="O484" s="269" t="e">
        <f>+#REF!-(R484+U484+X484+AA484+AD484+AG484+AJ484+AM484+AP484+AS484+AV484+AY484)</f>
        <v>#REF!</v>
      </c>
      <c r="P484" s="97"/>
      <c r="Q484" s="98"/>
      <c r="R484" s="99">
        <f t="shared" si="587"/>
        <v>0</v>
      </c>
      <c r="S484" s="100"/>
      <c r="T484" s="98"/>
      <c r="U484" s="99">
        <f t="shared" si="588"/>
        <v>0</v>
      </c>
      <c r="V484" s="100"/>
      <c r="W484" s="101"/>
      <c r="X484" s="99">
        <f t="shared" si="589"/>
        <v>0</v>
      </c>
      <c r="Y484" s="100"/>
      <c r="Z484" s="98"/>
      <c r="AA484" s="99">
        <f t="shared" si="590"/>
        <v>0</v>
      </c>
      <c r="AB484" s="100"/>
      <c r="AC484" s="98"/>
      <c r="AD484" s="99">
        <f t="shared" si="591"/>
        <v>0</v>
      </c>
      <c r="AE484" s="100"/>
      <c r="AF484" s="98"/>
      <c r="AG484" s="93">
        <f t="shared" si="592"/>
        <v>0</v>
      </c>
      <c r="AH484" s="93"/>
      <c r="AI484" s="98"/>
      <c r="AJ484" s="99">
        <f t="shared" si="593"/>
        <v>0</v>
      </c>
      <c r="AK484" s="100"/>
      <c r="AL484" s="98"/>
      <c r="AM484" s="99">
        <f t="shared" si="594"/>
        <v>0</v>
      </c>
      <c r="AN484" s="273">
        <v>1.62</v>
      </c>
      <c r="AO484" s="274">
        <v>18.5</v>
      </c>
      <c r="AP484" s="275">
        <f t="shared" si="595"/>
        <v>29.970000000000002</v>
      </c>
      <c r="AQ484" s="100"/>
      <c r="AR484" s="98"/>
      <c r="AS484" s="99">
        <f t="shared" si="596"/>
        <v>0</v>
      </c>
      <c r="AT484" s="100"/>
      <c r="AU484" s="98"/>
      <c r="AV484" s="99">
        <f t="shared" si="597"/>
        <v>0</v>
      </c>
      <c r="AW484" s="100"/>
      <c r="AX484" s="98"/>
      <c r="AY484" s="93">
        <f t="shared" si="598"/>
        <v>0</v>
      </c>
    </row>
    <row r="485" spans="1:51" ht="30" customHeight="1" thickBot="1">
      <c r="A485" s="201">
        <v>2</v>
      </c>
      <c r="B485" s="474" t="s">
        <v>183</v>
      </c>
      <c r="C485" s="203"/>
      <c r="D485" s="284"/>
      <c r="E485" s="284"/>
      <c r="F485" s="285">
        <v>6837.6</v>
      </c>
      <c r="G485" s="286">
        <v>8000</v>
      </c>
      <c r="H485" s="222"/>
      <c r="I485" s="223">
        <f t="shared" si="616"/>
        <v>0</v>
      </c>
      <c r="J485" s="223">
        <f t="shared" si="617"/>
        <v>0</v>
      </c>
      <c r="K485" s="224">
        <f t="shared" si="618"/>
        <v>0</v>
      </c>
      <c r="L485" s="197" t="e">
        <f>#REF!-K485</f>
        <v>#REF!</v>
      </c>
      <c r="M485" s="113" t="e">
        <f>+L485/#REF!</f>
        <v>#REF!</v>
      </c>
      <c r="N485" s="114">
        <f t="shared" si="636"/>
        <v>0</v>
      </c>
      <c r="O485" s="198" t="e">
        <f>+#REF!-(R485+U485+X485+AA485+AD485+AG485+AJ485+AM485+AP485+AS485+AV485+AY485)</f>
        <v>#REF!</v>
      </c>
      <c r="P485" s="82"/>
      <c r="Q485" s="75"/>
      <c r="R485" s="76">
        <f t="shared" si="587"/>
        <v>0</v>
      </c>
      <c r="S485" s="74"/>
      <c r="T485" s="75"/>
      <c r="U485" s="76">
        <f t="shared" si="588"/>
        <v>0</v>
      </c>
      <c r="V485" s="74"/>
      <c r="W485" s="83"/>
      <c r="X485" s="76">
        <f t="shared" si="589"/>
        <v>0</v>
      </c>
      <c r="Y485" s="74"/>
      <c r="Z485" s="75"/>
      <c r="AA485" s="76">
        <f t="shared" si="590"/>
        <v>0</v>
      </c>
      <c r="AB485" s="74"/>
      <c r="AC485" s="75"/>
      <c r="AD485" s="76">
        <f t="shared" si="591"/>
        <v>0</v>
      </c>
      <c r="AE485" s="74"/>
      <c r="AF485" s="75"/>
      <c r="AG485" s="61">
        <f t="shared" si="592"/>
        <v>0</v>
      </c>
      <c r="AH485" s="61"/>
      <c r="AI485" s="75"/>
      <c r="AJ485" s="76">
        <f t="shared" si="593"/>
        <v>0</v>
      </c>
      <c r="AK485" s="74"/>
      <c r="AL485" s="75"/>
      <c r="AM485" s="76">
        <f t="shared" si="594"/>
        <v>0</v>
      </c>
      <c r="AN485" s="74"/>
      <c r="AO485" s="75"/>
      <c r="AP485" s="76">
        <f t="shared" si="595"/>
        <v>0</v>
      </c>
      <c r="AQ485" s="74"/>
      <c r="AR485" s="75"/>
      <c r="AS485" s="76">
        <f t="shared" si="596"/>
        <v>0</v>
      </c>
      <c r="AT485" s="74"/>
      <c r="AU485" s="75"/>
      <c r="AV485" s="76">
        <f t="shared" si="597"/>
        <v>0</v>
      </c>
      <c r="AW485" s="74"/>
      <c r="AX485" s="75"/>
      <c r="AY485" s="61">
        <f t="shared" si="598"/>
        <v>0</v>
      </c>
    </row>
    <row r="486" spans="1:51" ht="30" customHeight="1" thickBot="1">
      <c r="A486" s="476"/>
      <c r="B486" s="448" t="s">
        <v>184</v>
      </c>
      <c r="C486" s="449"/>
      <c r="D486" s="457"/>
      <c r="E486" s="457"/>
      <c r="F486" s="287">
        <f>+F484+F485</f>
        <v>18207.599999999999</v>
      </c>
      <c r="G486" s="288">
        <f t="shared" si="615"/>
        <v>21302.891999999996</v>
      </c>
      <c r="H486" s="222"/>
      <c r="I486" s="223">
        <f t="shared" si="616"/>
        <v>0</v>
      </c>
      <c r="J486" s="223">
        <f t="shared" si="617"/>
        <v>0</v>
      </c>
      <c r="K486" s="224">
        <f t="shared" si="618"/>
        <v>0</v>
      </c>
      <c r="L486" s="197" t="e">
        <f>#REF!-K486</f>
        <v>#REF!</v>
      </c>
      <c r="M486" s="113" t="e">
        <f>+L486/#REF!</f>
        <v>#REF!</v>
      </c>
      <c r="N486" s="114">
        <f t="shared" si="636"/>
        <v>0</v>
      </c>
      <c r="O486" s="198" t="e">
        <f>+#REF!-(R486+U486+X486+AA486+AD486+AG486+AJ486+AM486+AP486+AS486+AV486+AY486)</f>
        <v>#REF!</v>
      </c>
      <c r="P486" s="82"/>
      <c r="Q486" s="75"/>
      <c r="R486" s="76">
        <f t="shared" si="587"/>
        <v>0</v>
      </c>
      <c r="S486" s="74"/>
      <c r="T486" s="75"/>
      <c r="U486" s="76">
        <f t="shared" si="588"/>
        <v>0</v>
      </c>
      <c r="V486" s="74"/>
      <c r="W486" s="83"/>
      <c r="X486" s="76">
        <f t="shared" si="589"/>
        <v>0</v>
      </c>
      <c r="Y486" s="74"/>
      <c r="Z486" s="75"/>
      <c r="AA486" s="76">
        <f t="shared" si="590"/>
        <v>0</v>
      </c>
      <c r="AB486" s="74"/>
      <c r="AC486" s="75"/>
      <c r="AD486" s="76">
        <f t="shared" si="591"/>
        <v>0</v>
      </c>
      <c r="AE486" s="74"/>
      <c r="AF486" s="75"/>
      <c r="AG486" s="61">
        <f t="shared" si="592"/>
        <v>0</v>
      </c>
      <c r="AH486" s="61"/>
      <c r="AI486" s="75"/>
      <c r="AJ486" s="76">
        <f t="shared" si="593"/>
        <v>0</v>
      </c>
      <c r="AK486" s="74"/>
      <c r="AL486" s="75"/>
      <c r="AM486" s="76">
        <f t="shared" si="594"/>
        <v>0</v>
      </c>
      <c r="AN486" s="74"/>
      <c r="AO486" s="75"/>
      <c r="AP486" s="76">
        <f t="shared" si="595"/>
        <v>0</v>
      </c>
      <c r="AQ486" s="74"/>
      <c r="AR486" s="75"/>
      <c r="AS486" s="76">
        <f t="shared" si="596"/>
        <v>0</v>
      </c>
      <c r="AT486" s="74"/>
      <c r="AU486" s="75"/>
      <c r="AV486" s="76">
        <f t="shared" si="597"/>
        <v>0</v>
      </c>
      <c r="AW486" s="74"/>
      <c r="AX486" s="75"/>
      <c r="AY486" s="61">
        <f t="shared" si="598"/>
        <v>0</v>
      </c>
    </row>
    <row r="487" spans="1:51" s="3" customFormat="1" ht="30" customHeight="1" thickBot="1">
      <c r="A487" s="243"/>
      <c r="B487" s="477"/>
      <c r="C487" s="459"/>
      <c r="D487" s="461"/>
      <c r="E487" s="461"/>
      <c r="F487" s="462"/>
      <c r="G487" s="463"/>
      <c r="H487" s="392"/>
      <c r="I487" s="393" t="e">
        <f>SUM(#REF!)</f>
        <v>#REF!</v>
      </c>
      <c r="J487" s="393" t="e">
        <f>SUM(#REF!)</f>
        <v>#REF!</v>
      </c>
      <c r="K487" s="394" t="e">
        <f>SUM(#REF!)</f>
        <v>#REF!</v>
      </c>
      <c r="L487" s="91" t="e">
        <f>SUM(#REF!)</f>
        <v>#REF!</v>
      </c>
      <c r="M487" s="267" t="e">
        <f>SUM(#REF!)</f>
        <v>#REF!</v>
      </c>
      <c r="N487" s="268" t="e">
        <f>SUM(#REF!)</f>
        <v>#REF!</v>
      </c>
      <c r="O487" s="269" t="e">
        <f>SUM(#REF!)</f>
        <v>#REF!</v>
      </c>
      <c r="P487" s="97"/>
      <c r="Q487" s="98"/>
      <c r="R487" s="99" t="e">
        <f>SUM(#REF!)</f>
        <v>#REF!</v>
      </c>
      <c r="S487" s="100"/>
      <c r="T487" s="98"/>
      <c r="U487" s="99" t="e">
        <f>SUM(#REF!)</f>
        <v>#REF!</v>
      </c>
      <c r="V487" s="100"/>
      <c r="W487" s="101"/>
      <c r="X487" s="99" t="e">
        <f>SUM(#REF!)</f>
        <v>#REF!</v>
      </c>
      <c r="Y487" s="100"/>
      <c r="Z487" s="98"/>
      <c r="AA487" s="99" t="e">
        <f>SUM(#REF!)</f>
        <v>#REF!</v>
      </c>
      <c r="AB487" s="100"/>
      <c r="AC487" s="98"/>
      <c r="AD487" s="99" t="e">
        <f>SUM(#REF!)</f>
        <v>#REF!</v>
      </c>
      <c r="AE487" s="100"/>
      <c r="AF487" s="98"/>
      <c r="AG487" s="93" t="e">
        <f>SUM(#REF!)</f>
        <v>#REF!</v>
      </c>
      <c r="AH487" s="93"/>
      <c r="AI487" s="98"/>
      <c r="AJ487" s="99" t="e">
        <f>SUM(#REF!)</f>
        <v>#REF!</v>
      </c>
      <c r="AK487" s="100"/>
      <c r="AL487" s="98"/>
      <c r="AM487" s="99" t="e">
        <f>SUM(#REF!)</f>
        <v>#REF!</v>
      </c>
      <c r="AN487" s="100"/>
      <c r="AO487" s="98"/>
      <c r="AP487" s="99" t="e">
        <f>SUM(#REF!)</f>
        <v>#REF!</v>
      </c>
      <c r="AQ487" s="100"/>
      <c r="AR487" s="98"/>
      <c r="AS487" s="99" t="e">
        <f>SUM(#REF!)</f>
        <v>#REF!</v>
      </c>
      <c r="AT487" s="100"/>
      <c r="AU487" s="98"/>
      <c r="AV487" s="99" t="e">
        <f>SUM(#REF!)</f>
        <v>#REF!</v>
      </c>
      <c r="AW487" s="100"/>
      <c r="AX487" s="98"/>
      <c r="AY487" s="93" t="e">
        <f>SUM(#REF!)</f>
        <v>#REF!</v>
      </c>
    </row>
    <row r="488" spans="1:51" ht="30.6" customHeight="1" thickBot="1">
      <c r="A488" s="247"/>
      <c r="B488" s="248" t="s">
        <v>793</v>
      </c>
      <c r="C488" s="249"/>
      <c r="D488" s="250"/>
      <c r="E488" s="250"/>
      <c r="F488" s="478"/>
      <c r="G488" s="252"/>
      <c r="H488" s="222"/>
      <c r="I488" s="223">
        <f t="shared" si="616"/>
        <v>0</v>
      </c>
      <c r="J488" s="223">
        <f t="shared" si="617"/>
        <v>0</v>
      </c>
      <c r="K488" s="224">
        <f t="shared" si="618"/>
        <v>0</v>
      </c>
      <c r="L488" s="197" t="e">
        <f>#REF!-K488</f>
        <v>#REF!</v>
      </c>
      <c r="M488" s="113" t="e">
        <f>+L488/#REF!</f>
        <v>#REF!</v>
      </c>
      <c r="N488" s="114">
        <f t="shared" ref="N488:N492" si="637">+R488+U488+X488+AA488+AD488+AG488+AJ488+AM488+AP488+AS488+AV488+AY488</f>
        <v>0</v>
      </c>
      <c r="O488" s="198" t="e">
        <f>+#REF!-(R488+U488+X488+AA488+AD488+AG488+AJ488+AM488+AP488+AS488+AV488+AY488)</f>
        <v>#REF!</v>
      </c>
      <c r="P488" s="82"/>
      <c r="Q488" s="75"/>
      <c r="R488" s="76">
        <f t="shared" si="587"/>
        <v>0</v>
      </c>
      <c r="S488" s="74"/>
      <c r="T488" s="75"/>
      <c r="U488" s="76">
        <f t="shared" si="588"/>
        <v>0</v>
      </c>
      <c r="V488" s="74"/>
      <c r="W488" s="83"/>
      <c r="X488" s="76">
        <f t="shared" si="589"/>
        <v>0</v>
      </c>
      <c r="Y488" s="74"/>
      <c r="Z488" s="75"/>
      <c r="AA488" s="76">
        <f t="shared" si="590"/>
        <v>0</v>
      </c>
      <c r="AB488" s="74"/>
      <c r="AC488" s="75"/>
      <c r="AD488" s="76">
        <f t="shared" si="591"/>
        <v>0</v>
      </c>
      <c r="AE488" s="74"/>
      <c r="AF488" s="75"/>
      <c r="AG488" s="61">
        <f t="shared" si="592"/>
        <v>0</v>
      </c>
      <c r="AH488" s="61"/>
      <c r="AI488" s="75"/>
      <c r="AJ488" s="76">
        <f t="shared" si="593"/>
        <v>0</v>
      </c>
      <c r="AK488" s="74"/>
      <c r="AL488" s="75"/>
      <c r="AM488" s="76">
        <f t="shared" si="594"/>
        <v>0</v>
      </c>
      <c r="AN488" s="74"/>
      <c r="AO488" s="75"/>
      <c r="AP488" s="76">
        <f t="shared" si="595"/>
        <v>0</v>
      </c>
      <c r="AQ488" s="74"/>
      <c r="AR488" s="75"/>
      <c r="AS488" s="76">
        <f t="shared" si="596"/>
        <v>0</v>
      </c>
      <c r="AT488" s="74"/>
      <c r="AU488" s="75"/>
      <c r="AV488" s="76">
        <f t="shared" si="597"/>
        <v>0</v>
      </c>
      <c r="AW488" s="74"/>
      <c r="AX488" s="75"/>
      <c r="AY488" s="61">
        <f t="shared" si="598"/>
        <v>0</v>
      </c>
    </row>
    <row r="489" spans="1:51" ht="101.25" customHeight="1" thickBot="1">
      <c r="A489" s="25">
        <v>1</v>
      </c>
      <c r="B489" s="453" t="s">
        <v>234</v>
      </c>
      <c r="C489" s="26"/>
      <c r="D489" s="454"/>
      <c r="E489" s="454"/>
      <c r="F489" s="479">
        <v>50000</v>
      </c>
      <c r="G489" s="480">
        <f>SUM(G490)</f>
        <v>58500</v>
      </c>
      <c r="H489" s="222"/>
      <c r="I489" s="223">
        <f t="shared" si="616"/>
        <v>0</v>
      </c>
      <c r="J489" s="223">
        <f t="shared" si="617"/>
        <v>0</v>
      </c>
      <c r="K489" s="224">
        <f t="shared" si="618"/>
        <v>0</v>
      </c>
      <c r="L489" s="197" t="e">
        <f>#REF!-K489</f>
        <v>#REF!</v>
      </c>
      <c r="M489" s="113" t="e">
        <f>+L489/#REF!</f>
        <v>#REF!</v>
      </c>
      <c r="N489" s="114">
        <f t="shared" si="637"/>
        <v>0</v>
      </c>
      <c r="O489" s="198" t="e">
        <f>+#REF!-(R489+U489+X489+AA489+AD489+AG489+AJ489+AM489+AP489+AS489+AV489+AY489)</f>
        <v>#REF!</v>
      </c>
      <c r="P489" s="82"/>
      <c r="Q489" s="75"/>
      <c r="R489" s="76">
        <f t="shared" si="587"/>
        <v>0</v>
      </c>
      <c r="S489" s="74"/>
      <c r="T489" s="75"/>
      <c r="U489" s="76">
        <f t="shared" si="588"/>
        <v>0</v>
      </c>
      <c r="V489" s="74"/>
      <c r="W489" s="83"/>
      <c r="X489" s="76">
        <f t="shared" si="589"/>
        <v>0</v>
      </c>
      <c r="Y489" s="74"/>
      <c r="Z489" s="75"/>
      <c r="AA489" s="76">
        <f t="shared" si="590"/>
        <v>0</v>
      </c>
      <c r="AB489" s="74"/>
      <c r="AC489" s="75"/>
      <c r="AD489" s="76">
        <f t="shared" si="591"/>
        <v>0</v>
      </c>
      <c r="AE489" s="74"/>
      <c r="AF489" s="75"/>
      <c r="AG489" s="61">
        <f t="shared" si="592"/>
        <v>0</v>
      </c>
      <c r="AH489" s="61"/>
      <c r="AI489" s="75"/>
      <c r="AJ489" s="76">
        <f t="shared" si="593"/>
        <v>0</v>
      </c>
      <c r="AK489" s="74"/>
      <c r="AL489" s="75"/>
      <c r="AM489" s="76">
        <f t="shared" si="594"/>
        <v>0</v>
      </c>
      <c r="AN489" s="74"/>
      <c r="AO489" s="75"/>
      <c r="AP489" s="76">
        <f t="shared" si="595"/>
        <v>0</v>
      </c>
      <c r="AQ489" s="74"/>
      <c r="AR489" s="75"/>
      <c r="AS489" s="76">
        <f t="shared" si="596"/>
        <v>0</v>
      </c>
      <c r="AT489" s="74"/>
      <c r="AU489" s="75"/>
      <c r="AV489" s="76">
        <f t="shared" si="597"/>
        <v>0</v>
      </c>
      <c r="AW489" s="74"/>
      <c r="AX489" s="75"/>
      <c r="AY489" s="61">
        <f t="shared" si="598"/>
        <v>0</v>
      </c>
    </row>
    <row r="490" spans="1:51" s="3" customFormat="1" ht="30" customHeight="1" thickBot="1">
      <c r="A490" s="447"/>
      <c r="B490" s="481" t="s">
        <v>185</v>
      </c>
      <c r="C490" s="482"/>
      <c r="D490" s="457"/>
      <c r="E490" s="457"/>
      <c r="F490" s="287">
        <v>50000</v>
      </c>
      <c r="G490" s="288">
        <f t="shared" si="615"/>
        <v>58500</v>
      </c>
      <c r="H490" s="392"/>
      <c r="I490" s="393">
        <f t="shared" ref="I490:J490" si="638">SUM(I491:I492)</f>
        <v>0</v>
      </c>
      <c r="J490" s="393">
        <f t="shared" si="638"/>
        <v>0</v>
      </c>
      <c r="K490" s="394">
        <f t="shared" si="618"/>
        <v>0</v>
      </c>
      <c r="L490" s="91" t="e">
        <f>#REF!-K490</f>
        <v>#REF!</v>
      </c>
      <c r="M490" s="267" t="e">
        <f>+L490/#REF!</f>
        <v>#REF!</v>
      </c>
      <c r="N490" s="268">
        <f t="shared" si="637"/>
        <v>0</v>
      </c>
      <c r="O490" s="269" t="e">
        <f t="shared" ref="O490" si="639">SUM(O491:O492)</f>
        <v>#REF!</v>
      </c>
      <c r="P490" s="97"/>
      <c r="Q490" s="98"/>
      <c r="R490" s="99">
        <f t="shared" ref="R490" si="640">SUM(R491:R492)</f>
        <v>0</v>
      </c>
      <c r="S490" s="100"/>
      <c r="T490" s="98"/>
      <c r="U490" s="99">
        <f t="shared" ref="U490" si="641">SUM(U491:U492)</f>
        <v>0</v>
      </c>
      <c r="V490" s="100"/>
      <c r="W490" s="101"/>
      <c r="X490" s="99">
        <f t="shared" ref="X490" si="642">SUM(X491:X492)</f>
        <v>0</v>
      </c>
      <c r="Y490" s="100"/>
      <c r="Z490" s="98"/>
      <c r="AA490" s="99">
        <f t="shared" ref="AA490" si="643">SUM(AA491:AA492)</f>
        <v>0</v>
      </c>
      <c r="AB490" s="100"/>
      <c r="AC490" s="98"/>
      <c r="AD490" s="99">
        <f t="shared" ref="AD490" si="644">SUM(AD491:AD492)</f>
        <v>0</v>
      </c>
      <c r="AE490" s="100"/>
      <c r="AF490" s="98"/>
      <c r="AG490" s="93">
        <f t="shared" ref="AG490" si="645">SUM(AG491:AG492)</f>
        <v>0</v>
      </c>
      <c r="AH490" s="93"/>
      <c r="AI490" s="98"/>
      <c r="AJ490" s="99">
        <f t="shared" ref="AJ490" si="646">SUM(AJ491:AJ492)</f>
        <v>0</v>
      </c>
      <c r="AK490" s="100"/>
      <c r="AL490" s="98"/>
      <c r="AM490" s="99">
        <f t="shared" ref="AM490" si="647">SUM(AM491:AM492)</f>
        <v>0</v>
      </c>
      <c r="AN490" s="100"/>
      <c r="AO490" s="98"/>
      <c r="AP490" s="99">
        <f t="shared" ref="AP490" si="648">SUM(AP491:AP492)</f>
        <v>0</v>
      </c>
      <c r="AQ490" s="100"/>
      <c r="AR490" s="98"/>
      <c r="AS490" s="99">
        <f t="shared" ref="AS490" si="649">SUM(AS491:AS492)</f>
        <v>0</v>
      </c>
      <c r="AT490" s="100"/>
      <c r="AU490" s="98"/>
      <c r="AV490" s="99">
        <f t="shared" ref="AV490" si="650">SUM(AV491:AV492)</f>
        <v>0</v>
      </c>
      <c r="AW490" s="100"/>
      <c r="AX490" s="98"/>
      <c r="AY490" s="93">
        <f t="shared" ref="AY490" si="651">SUM(AY491:AY492)</f>
        <v>0</v>
      </c>
    </row>
    <row r="491" spans="1:51" ht="30" customHeight="1" thickBot="1">
      <c r="A491" s="168"/>
      <c r="B491" s="169"/>
      <c r="C491" s="170"/>
      <c r="D491" s="170"/>
      <c r="E491" s="170"/>
      <c r="F491" s="245"/>
      <c r="G491" s="246">
        <f t="shared" si="615"/>
        <v>0</v>
      </c>
      <c r="H491" s="222"/>
      <c r="I491" s="223">
        <f t="shared" si="616"/>
        <v>0</v>
      </c>
      <c r="J491" s="223">
        <f t="shared" si="617"/>
        <v>0</v>
      </c>
      <c r="K491" s="224">
        <f t="shared" si="618"/>
        <v>0</v>
      </c>
      <c r="L491" s="197" t="e">
        <f>#REF!-K491</f>
        <v>#REF!</v>
      </c>
      <c r="M491" s="113" t="e">
        <f>+L491/#REF!</f>
        <v>#REF!</v>
      </c>
      <c r="N491" s="114">
        <f t="shared" si="637"/>
        <v>0</v>
      </c>
      <c r="O491" s="198" t="e">
        <f>+#REF!-(R491+U491+X491+AA491+AD491+AG491+AJ491+AM491+AP491+AS491+AV491+AY491)</f>
        <v>#REF!</v>
      </c>
      <c r="P491" s="82"/>
      <c r="Q491" s="75"/>
      <c r="R491" s="76">
        <f t="shared" si="587"/>
        <v>0</v>
      </c>
      <c r="S491" s="74"/>
      <c r="T491" s="75"/>
      <c r="U491" s="76">
        <f t="shared" si="588"/>
        <v>0</v>
      </c>
      <c r="V491" s="74"/>
      <c r="W491" s="83"/>
      <c r="X491" s="76">
        <f t="shared" si="589"/>
        <v>0</v>
      </c>
      <c r="Y491" s="74"/>
      <c r="Z491" s="75"/>
      <c r="AA491" s="76">
        <f t="shared" si="590"/>
        <v>0</v>
      </c>
      <c r="AB491" s="74"/>
      <c r="AC491" s="75"/>
      <c r="AD491" s="76">
        <f t="shared" si="591"/>
        <v>0</v>
      </c>
      <c r="AE491" s="74"/>
      <c r="AF491" s="75"/>
      <c r="AG491" s="61">
        <f t="shared" si="592"/>
        <v>0</v>
      </c>
      <c r="AH491" s="61"/>
      <c r="AI491" s="75"/>
      <c r="AJ491" s="76">
        <f t="shared" si="593"/>
        <v>0</v>
      </c>
      <c r="AK491" s="74"/>
      <c r="AL491" s="75"/>
      <c r="AM491" s="76">
        <f t="shared" si="594"/>
        <v>0</v>
      </c>
      <c r="AN491" s="74"/>
      <c r="AO491" s="75"/>
      <c r="AP491" s="76">
        <f t="shared" si="595"/>
        <v>0</v>
      </c>
      <c r="AQ491" s="74"/>
      <c r="AR491" s="75"/>
      <c r="AS491" s="76">
        <f t="shared" si="596"/>
        <v>0</v>
      </c>
      <c r="AT491" s="74"/>
      <c r="AU491" s="75"/>
      <c r="AV491" s="76">
        <f t="shared" si="597"/>
        <v>0</v>
      </c>
      <c r="AW491" s="74"/>
      <c r="AX491" s="75"/>
      <c r="AY491" s="61">
        <f t="shared" si="598"/>
        <v>0</v>
      </c>
    </row>
    <row r="492" spans="1:51" ht="67.5" customHeight="1" thickBot="1">
      <c r="A492" s="247"/>
      <c r="B492" s="248" t="s">
        <v>257</v>
      </c>
      <c r="C492" s="249"/>
      <c r="D492" s="250"/>
      <c r="E492" s="250"/>
      <c r="F492" s="483"/>
      <c r="G492" s="484"/>
      <c r="H492" s="222"/>
      <c r="I492" s="223">
        <f t="shared" si="616"/>
        <v>0</v>
      </c>
      <c r="J492" s="223">
        <f t="shared" si="617"/>
        <v>0</v>
      </c>
      <c r="K492" s="224">
        <f t="shared" si="618"/>
        <v>0</v>
      </c>
      <c r="L492" s="197" t="e">
        <f>#REF!-K492</f>
        <v>#REF!</v>
      </c>
      <c r="M492" s="113" t="e">
        <f>+L492/#REF!</f>
        <v>#REF!</v>
      </c>
      <c r="N492" s="114">
        <f t="shared" si="637"/>
        <v>0</v>
      </c>
      <c r="O492" s="198" t="e">
        <f>+#REF!-(R492+U492+X492+AA492+AD492+AG492+AJ492+AM492+AP492+AS492+AV492+AY492)</f>
        <v>#REF!</v>
      </c>
      <c r="P492" s="82"/>
      <c r="Q492" s="75"/>
      <c r="R492" s="76">
        <f t="shared" si="587"/>
        <v>0</v>
      </c>
      <c r="S492" s="74"/>
      <c r="T492" s="75"/>
      <c r="U492" s="76">
        <f t="shared" si="588"/>
        <v>0</v>
      </c>
      <c r="V492" s="74"/>
      <c r="W492" s="83"/>
      <c r="X492" s="76">
        <f t="shared" si="589"/>
        <v>0</v>
      </c>
      <c r="Y492" s="74"/>
      <c r="Z492" s="75"/>
      <c r="AA492" s="76">
        <f t="shared" si="590"/>
        <v>0</v>
      </c>
      <c r="AB492" s="74"/>
      <c r="AC492" s="75"/>
      <c r="AD492" s="76">
        <f t="shared" si="591"/>
        <v>0</v>
      </c>
      <c r="AE492" s="74"/>
      <c r="AF492" s="75"/>
      <c r="AG492" s="61">
        <f t="shared" si="592"/>
        <v>0</v>
      </c>
      <c r="AH492" s="61"/>
      <c r="AI492" s="75"/>
      <c r="AJ492" s="76">
        <f t="shared" si="593"/>
        <v>0</v>
      </c>
      <c r="AK492" s="74"/>
      <c r="AL492" s="75"/>
      <c r="AM492" s="76">
        <f t="shared" si="594"/>
        <v>0</v>
      </c>
      <c r="AN492" s="74"/>
      <c r="AO492" s="75"/>
      <c r="AP492" s="76">
        <f t="shared" si="595"/>
        <v>0</v>
      </c>
      <c r="AQ492" s="74"/>
      <c r="AR492" s="75"/>
      <c r="AS492" s="76">
        <f t="shared" si="596"/>
        <v>0</v>
      </c>
      <c r="AT492" s="74"/>
      <c r="AU492" s="75"/>
      <c r="AV492" s="76">
        <f t="shared" si="597"/>
        <v>0</v>
      </c>
      <c r="AW492" s="74"/>
      <c r="AX492" s="75"/>
      <c r="AY492" s="61">
        <f t="shared" si="598"/>
        <v>0</v>
      </c>
    </row>
    <row r="493" spans="1:51" s="3" customFormat="1" ht="30" customHeight="1">
      <c r="A493" s="51" t="s">
        <v>6</v>
      </c>
      <c r="B493" s="466" t="s">
        <v>186</v>
      </c>
      <c r="C493" s="472"/>
      <c r="D493" s="472"/>
      <c r="E493" s="472"/>
      <c r="F493" s="485">
        <v>5000</v>
      </c>
      <c r="G493" s="486">
        <f t="shared" si="615"/>
        <v>5850</v>
      </c>
      <c r="H493" s="392"/>
      <c r="I493" s="393">
        <f t="shared" ref="I493:O493" si="652">SUM(I494:I498)</f>
        <v>1634.39</v>
      </c>
      <c r="J493" s="393">
        <f t="shared" si="652"/>
        <v>5908.17</v>
      </c>
      <c r="K493" s="394">
        <f t="shared" si="652"/>
        <v>7542.5599999999995</v>
      </c>
      <c r="L493" s="91" t="e">
        <f t="shared" si="652"/>
        <v>#REF!</v>
      </c>
      <c r="M493" s="267" t="e">
        <f t="shared" si="652"/>
        <v>#REF!</v>
      </c>
      <c r="N493" s="268">
        <f t="shared" si="652"/>
        <v>434171.84</v>
      </c>
      <c r="O493" s="269" t="e">
        <f t="shared" si="652"/>
        <v>#REF!</v>
      </c>
      <c r="P493" s="97"/>
      <c r="Q493" s="98"/>
      <c r="R493" s="99">
        <f>SUM(R494:R498)</f>
        <v>0</v>
      </c>
      <c r="S493" s="100"/>
      <c r="T493" s="98"/>
      <c r="U493" s="99">
        <f>SUM(U494:U498)</f>
        <v>0</v>
      </c>
      <c r="V493" s="100"/>
      <c r="W493" s="101"/>
      <c r="X493" s="99">
        <f>SUM(X494:X498)</f>
        <v>0</v>
      </c>
      <c r="Y493" s="100"/>
      <c r="Z493" s="98"/>
      <c r="AA493" s="99">
        <f>SUM(AA494:AA498)</f>
        <v>0</v>
      </c>
      <c r="AB493" s="100"/>
      <c r="AC493" s="98"/>
      <c r="AD493" s="99">
        <f>SUM(AD494:AD498)</f>
        <v>0</v>
      </c>
      <c r="AE493" s="100"/>
      <c r="AF493" s="98"/>
      <c r="AG493" s="93">
        <f>SUM(AG494:AG498)</f>
        <v>45762.920000000006</v>
      </c>
      <c r="AH493" s="93"/>
      <c r="AI493" s="98"/>
      <c r="AJ493" s="99">
        <f>SUM(AJ494:AJ498)</f>
        <v>24053.399999999998</v>
      </c>
      <c r="AK493" s="100"/>
      <c r="AL493" s="98"/>
      <c r="AM493" s="99">
        <f>SUM(AM494:AM498)</f>
        <v>137942.24</v>
      </c>
      <c r="AN493" s="100"/>
      <c r="AO493" s="98"/>
      <c r="AP493" s="99">
        <f>SUM(AP494:AP498)</f>
        <v>226413.28</v>
      </c>
      <c r="AQ493" s="100"/>
      <c r="AR493" s="98"/>
      <c r="AS493" s="99">
        <f>SUM(AS494:AS498)</f>
        <v>0</v>
      </c>
      <c r="AT493" s="100"/>
      <c r="AU493" s="98"/>
      <c r="AV493" s="99">
        <f>SUM(AV494:AV498)</f>
        <v>0</v>
      </c>
      <c r="AW493" s="100"/>
      <c r="AX493" s="98"/>
      <c r="AY493" s="93">
        <f>SUM(AY494:AY498)</f>
        <v>0</v>
      </c>
    </row>
    <row r="494" spans="1:51" ht="30" customHeight="1">
      <c r="A494" s="199" t="s">
        <v>177</v>
      </c>
      <c r="B494" s="78" t="s">
        <v>237</v>
      </c>
      <c r="C494" s="487"/>
      <c r="D494" s="487"/>
      <c r="E494" s="487"/>
      <c r="F494" s="488">
        <v>44500</v>
      </c>
      <c r="G494" s="489">
        <f t="shared" si="615"/>
        <v>52065</v>
      </c>
      <c r="H494" s="222"/>
      <c r="I494" s="223">
        <f t="shared" si="616"/>
        <v>0</v>
      </c>
      <c r="J494" s="223">
        <f t="shared" si="617"/>
        <v>0</v>
      </c>
      <c r="K494" s="224">
        <f t="shared" si="618"/>
        <v>0</v>
      </c>
      <c r="L494" s="197" t="e">
        <f>#REF!-K494</f>
        <v>#REF!</v>
      </c>
      <c r="M494" s="113" t="e">
        <f>+L494/#REF!</f>
        <v>#REF!</v>
      </c>
      <c r="N494" s="114">
        <f t="shared" ref="N494:N498" si="653">+R494+U494+X494+AA494+AD494+AG494+AJ494+AM494+AP494+AS494+AV494+AY494</f>
        <v>0</v>
      </c>
      <c r="O494" s="198" t="e">
        <f>+#REF!-(R494+U494+X494+AA494+AD494+AG494+AJ494+AM494+AP494+AS494+AV494+AY494)</f>
        <v>#REF!</v>
      </c>
      <c r="P494" s="82"/>
      <c r="Q494" s="75"/>
      <c r="R494" s="76">
        <f t="shared" si="587"/>
        <v>0</v>
      </c>
      <c r="S494" s="74"/>
      <c r="T494" s="75"/>
      <c r="U494" s="76">
        <f t="shared" si="588"/>
        <v>0</v>
      </c>
      <c r="V494" s="74"/>
      <c r="W494" s="83"/>
      <c r="X494" s="76">
        <f t="shared" si="589"/>
        <v>0</v>
      </c>
      <c r="Y494" s="74"/>
      <c r="Z494" s="75"/>
      <c r="AA494" s="76">
        <f t="shared" si="590"/>
        <v>0</v>
      </c>
      <c r="AB494" s="74"/>
      <c r="AC494" s="75"/>
      <c r="AD494" s="76">
        <f t="shared" si="591"/>
        <v>0</v>
      </c>
      <c r="AE494" s="74"/>
      <c r="AF494" s="75"/>
      <c r="AG494" s="61">
        <f t="shared" si="592"/>
        <v>0</v>
      </c>
      <c r="AH494" s="61"/>
      <c r="AI494" s="75"/>
      <c r="AJ494" s="76">
        <f t="shared" si="593"/>
        <v>0</v>
      </c>
      <c r="AK494" s="74"/>
      <c r="AL494" s="75"/>
      <c r="AM494" s="76">
        <f t="shared" si="594"/>
        <v>0</v>
      </c>
      <c r="AN494" s="74"/>
      <c r="AO494" s="75"/>
      <c r="AP494" s="76">
        <f t="shared" si="595"/>
        <v>0</v>
      </c>
      <c r="AQ494" s="74"/>
      <c r="AR494" s="75"/>
      <c r="AS494" s="76">
        <f t="shared" si="596"/>
        <v>0</v>
      </c>
      <c r="AT494" s="74"/>
      <c r="AU494" s="75"/>
      <c r="AV494" s="76">
        <f t="shared" si="597"/>
        <v>0</v>
      </c>
      <c r="AW494" s="74"/>
      <c r="AX494" s="75"/>
      <c r="AY494" s="61">
        <f t="shared" si="598"/>
        <v>0</v>
      </c>
    </row>
    <row r="495" spans="1:51" ht="30" customHeight="1" thickBot="1">
      <c r="A495" s="201" t="s">
        <v>9</v>
      </c>
      <c r="B495" s="236" t="s">
        <v>187</v>
      </c>
      <c r="C495" s="490"/>
      <c r="D495" s="490"/>
      <c r="E495" s="490"/>
      <c r="F495" s="491">
        <v>10000</v>
      </c>
      <c r="G495" s="492">
        <f t="shared" ref="G495:G552" si="654">F495*1.17</f>
        <v>11700</v>
      </c>
      <c r="H495" s="222"/>
      <c r="I495" s="223">
        <f t="shared" si="616"/>
        <v>0</v>
      </c>
      <c r="J495" s="223">
        <f t="shared" si="617"/>
        <v>0</v>
      </c>
      <c r="K495" s="224">
        <f t="shared" si="618"/>
        <v>0</v>
      </c>
      <c r="L495" s="197" t="e">
        <f>#REF!-K495</f>
        <v>#REF!</v>
      </c>
      <c r="M495" s="113" t="e">
        <f>+L495/#REF!</f>
        <v>#REF!</v>
      </c>
      <c r="N495" s="114">
        <f t="shared" si="653"/>
        <v>0</v>
      </c>
      <c r="O495" s="198" t="e">
        <f>+#REF!-(R495+U495+X495+AA495+AD495+AG495+AJ495+AM495+AP495+AS495+AV495+AY495)</f>
        <v>#REF!</v>
      </c>
      <c r="P495" s="82"/>
      <c r="Q495" s="75"/>
      <c r="R495" s="76">
        <f t="shared" si="587"/>
        <v>0</v>
      </c>
      <c r="S495" s="74"/>
      <c r="T495" s="75"/>
      <c r="U495" s="76">
        <f t="shared" si="588"/>
        <v>0</v>
      </c>
      <c r="V495" s="74"/>
      <c r="W495" s="83"/>
      <c r="X495" s="76">
        <f t="shared" si="589"/>
        <v>0</v>
      </c>
      <c r="Y495" s="74"/>
      <c r="Z495" s="75"/>
      <c r="AA495" s="76">
        <f t="shared" si="590"/>
        <v>0</v>
      </c>
      <c r="AB495" s="74"/>
      <c r="AC495" s="75"/>
      <c r="AD495" s="76">
        <f t="shared" si="591"/>
        <v>0</v>
      </c>
      <c r="AE495" s="74"/>
      <c r="AF495" s="75"/>
      <c r="AG495" s="61">
        <f t="shared" si="592"/>
        <v>0</v>
      </c>
      <c r="AH495" s="61"/>
      <c r="AI495" s="75"/>
      <c r="AJ495" s="76">
        <f t="shared" si="593"/>
        <v>0</v>
      </c>
      <c r="AK495" s="74"/>
      <c r="AL495" s="75"/>
      <c r="AM495" s="76">
        <f t="shared" si="594"/>
        <v>0</v>
      </c>
      <c r="AN495" s="74"/>
      <c r="AO495" s="75"/>
      <c r="AP495" s="76">
        <f t="shared" si="595"/>
        <v>0</v>
      </c>
      <c r="AQ495" s="74"/>
      <c r="AR495" s="75"/>
      <c r="AS495" s="76">
        <f t="shared" si="596"/>
        <v>0</v>
      </c>
      <c r="AT495" s="74"/>
      <c r="AU495" s="75"/>
      <c r="AV495" s="76">
        <f t="shared" si="597"/>
        <v>0</v>
      </c>
      <c r="AW495" s="74"/>
      <c r="AX495" s="75"/>
      <c r="AY495" s="61">
        <f t="shared" si="598"/>
        <v>0</v>
      </c>
    </row>
    <row r="496" spans="1:51" ht="33.6" customHeight="1" thickBot="1">
      <c r="A496" s="447"/>
      <c r="B496" s="481" t="s">
        <v>188</v>
      </c>
      <c r="C496" s="482"/>
      <c r="D496" s="493"/>
      <c r="E496" s="482"/>
      <c r="F496" s="494">
        <f>SUM(F493:F495)</f>
        <v>59500</v>
      </c>
      <c r="G496" s="495">
        <f>SUM(G493:G495)</f>
        <v>69615</v>
      </c>
      <c r="H496" s="222"/>
      <c r="I496" s="223">
        <f t="shared" si="616"/>
        <v>0</v>
      </c>
      <c r="J496" s="223">
        <f t="shared" si="617"/>
        <v>4288.08</v>
      </c>
      <c r="K496" s="224">
        <f t="shared" si="618"/>
        <v>4288.08</v>
      </c>
      <c r="L496" s="197" t="e">
        <f>#REF!-K496</f>
        <v>#REF!</v>
      </c>
      <c r="M496" s="113" t="e">
        <f>+L496/#REF!</f>
        <v>#REF!</v>
      </c>
      <c r="N496" s="114">
        <f t="shared" si="653"/>
        <v>343046.40000000002</v>
      </c>
      <c r="O496" s="198" t="e">
        <f>+#REF!-(R496+U496+X496+AA496+AD496+AG496+AJ496+AM496+AP496+AS496+AV496+AY496)</f>
        <v>#REF!</v>
      </c>
      <c r="P496" s="82"/>
      <c r="Q496" s="75"/>
      <c r="R496" s="76">
        <f t="shared" si="587"/>
        <v>0</v>
      </c>
      <c r="S496" s="74"/>
      <c r="T496" s="75"/>
      <c r="U496" s="76">
        <f t="shared" si="588"/>
        <v>0</v>
      </c>
      <c r="V496" s="74"/>
      <c r="W496" s="83"/>
      <c r="X496" s="76">
        <f t="shared" si="589"/>
        <v>0</v>
      </c>
      <c r="Y496" s="74"/>
      <c r="Z496" s="75"/>
      <c r="AA496" s="76">
        <f t="shared" si="590"/>
        <v>0</v>
      </c>
      <c r="AB496" s="74"/>
      <c r="AC496" s="75"/>
      <c r="AD496" s="76">
        <f t="shared" si="591"/>
        <v>0</v>
      </c>
      <c r="AE496" s="74"/>
      <c r="AF496" s="75"/>
      <c r="AG496" s="61">
        <f t="shared" si="592"/>
        <v>0</v>
      </c>
      <c r="AH496" s="61"/>
      <c r="AI496" s="75"/>
      <c r="AJ496" s="76">
        <f t="shared" si="593"/>
        <v>0</v>
      </c>
      <c r="AK496" s="68">
        <v>1489.54</v>
      </c>
      <c r="AL496" s="69">
        <v>80</v>
      </c>
      <c r="AM496" s="70">
        <f t="shared" si="594"/>
        <v>119163.2</v>
      </c>
      <c r="AN496" s="68">
        <v>2798.54</v>
      </c>
      <c r="AO496" s="69">
        <v>80</v>
      </c>
      <c r="AP496" s="70">
        <f t="shared" si="595"/>
        <v>223883.2</v>
      </c>
      <c r="AQ496" s="74"/>
      <c r="AR496" s="75"/>
      <c r="AS496" s="76">
        <f t="shared" si="596"/>
        <v>0</v>
      </c>
      <c r="AT496" s="74"/>
      <c r="AU496" s="75"/>
      <c r="AV496" s="76">
        <f t="shared" si="597"/>
        <v>0</v>
      </c>
      <c r="AW496" s="74"/>
      <c r="AX496" s="75"/>
      <c r="AY496" s="61">
        <f t="shared" si="598"/>
        <v>0</v>
      </c>
    </row>
    <row r="497" spans="1:52" ht="33" customHeight="1" thickBot="1">
      <c r="A497" s="496"/>
      <c r="B497" s="497"/>
      <c r="F497" s="498"/>
      <c r="G497" s="499"/>
      <c r="H497" s="222"/>
      <c r="I497" s="223">
        <f t="shared" si="616"/>
        <v>0</v>
      </c>
      <c r="J497" s="223">
        <f t="shared" si="617"/>
        <v>0</v>
      </c>
      <c r="K497" s="224">
        <f t="shared" si="618"/>
        <v>0</v>
      </c>
      <c r="L497" s="197" t="e">
        <f>#REF!-K497</f>
        <v>#REF!</v>
      </c>
      <c r="M497" s="113" t="e">
        <f>+L497/#REF!</f>
        <v>#REF!</v>
      </c>
      <c r="N497" s="114">
        <f t="shared" si="653"/>
        <v>0</v>
      </c>
      <c r="O497" s="198" t="e">
        <f>+#REF!-(R497+U497+X497+AA497+AD497+AG497+AJ497+AM497+AP497+AS497+AV497+AY497)</f>
        <v>#REF!</v>
      </c>
      <c r="P497" s="82"/>
      <c r="Q497" s="75"/>
      <c r="R497" s="76">
        <f t="shared" si="587"/>
        <v>0</v>
      </c>
      <c r="S497" s="74"/>
      <c r="T497" s="75"/>
      <c r="U497" s="76">
        <f t="shared" si="588"/>
        <v>0</v>
      </c>
      <c r="V497" s="74"/>
      <c r="W497" s="83"/>
      <c r="X497" s="76">
        <f t="shared" si="589"/>
        <v>0</v>
      </c>
      <c r="Y497" s="74"/>
      <c r="Z497" s="75"/>
      <c r="AA497" s="76">
        <f t="shared" si="590"/>
        <v>0</v>
      </c>
      <c r="AB497" s="74"/>
      <c r="AC497" s="75"/>
      <c r="AD497" s="76">
        <f t="shared" si="591"/>
        <v>0</v>
      </c>
      <c r="AE497" s="74"/>
      <c r="AF497" s="75"/>
      <c r="AG497" s="61">
        <f t="shared" si="592"/>
        <v>0</v>
      </c>
      <c r="AH497" s="61"/>
      <c r="AI497" s="75"/>
      <c r="AJ497" s="76">
        <f t="shared" si="593"/>
        <v>0</v>
      </c>
      <c r="AK497" s="74"/>
      <c r="AL497" s="75"/>
      <c r="AM497" s="76">
        <f t="shared" si="594"/>
        <v>0</v>
      </c>
      <c r="AN497" s="74"/>
      <c r="AO497" s="75"/>
      <c r="AP497" s="76">
        <f t="shared" si="595"/>
        <v>0</v>
      </c>
      <c r="AQ497" s="74"/>
      <c r="AR497" s="75"/>
      <c r="AS497" s="76">
        <f t="shared" si="596"/>
        <v>0</v>
      </c>
      <c r="AT497" s="74"/>
      <c r="AU497" s="75"/>
      <c r="AV497" s="76">
        <f t="shared" si="597"/>
        <v>0</v>
      </c>
      <c r="AW497" s="74"/>
      <c r="AX497" s="75"/>
      <c r="AY497" s="61">
        <f t="shared" si="598"/>
        <v>0</v>
      </c>
    </row>
    <row r="498" spans="1:52" ht="36.6" customHeight="1" thickBot="1">
      <c r="A498" s="247"/>
      <c r="B498" s="248" t="s">
        <v>795</v>
      </c>
      <c r="C498" s="249"/>
      <c r="D498" s="500"/>
      <c r="E498" s="249"/>
      <c r="F498" s="501"/>
      <c r="G498" s="502"/>
      <c r="H498" s="222"/>
      <c r="I498" s="223">
        <f t="shared" si="616"/>
        <v>1634.39</v>
      </c>
      <c r="J498" s="223">
        <f t="shared" si="617"/>
        <v>1620.09</v>
      </c>
      <c r="K498" s="224">
        <f t="shared" si="618"/>
        <v>3254.48</v>
      </c>
      <c r="L498" s="197" t="e">
        <f>#REF!-K498</f>
        <v>#REF!</v>
      </c>
      <c r="M498" s="113" t="e">
        <f>+L498/#REF!</f>
        <v>#REF!</v>
      </c>
      <c r="N498" s="114">
        <f t="shared" si="653"/>
        <v>91125.440000000002</v>
      </c>
      <c r="O498" s="198" t="e">
        <f>+#REF!-(R498+U498+X498+AA498+AD498+AG498+AJ498+AM498+AP498+AS498+AV498+AY498)</f>
        <v>#REF!</v>
      </c>
      <c r="P498" s="82"/>
      <c r="Q498" s="75"/>
      <c r="R498" s="76">
        <f t="shared" si="587"/>
        <v>0</v>
      </c>
      <c r="S498" s="74"/>
      <c r="T498" s="75"/>
      <c r="U498" s="76">
        <f t="shared" si="588"/>
        <v>0</v>
      </c>
      <c r="V498" s="74"/>
      <c r="W498" s="83"/>
      <c r="X498" s="76">
        <f t="shared" si="589"/>
        <v>0</v>
      </c>
      <c r="Y498" s="74"/>
      <c r="Z498" s="75"/>
      <c r="AA498" s="76">
        <f t="shared" si="590"/>
        <v>0</v>
      </c>
      <c r="AB498" s="74"/>
      <c r="AC498" s="75"/>
      <c r="AD498" s="76">
        <f t="shared" si="591"/>
        <v>0</v>
      </c>
      <c r="AE498" s="68">
        <v>1634.39</v>
      </c>
      <c r="AF498" s="69">
        <v>28</v>
      </c>
      <c r="AG498" s="73">
        <f t="shared" si="592"/>
        <v>45762.920000000006</v>
      </c>
      <c r="AH498" s="73">
        <v>859.05</v>
      </c>
      <c r="AI498" s="69">
        <v>28</v>
      </c>
      <c r="AJ498" s="70">
        <f t="shared" si="593"/>
        <v>24053.399999999998</v>
      </c>
      <c r="AK498" s="68">
        <v>670.68</v>
      </c>
      <c r="AL498" s="69">
        <v>28</v>
      </c>
      <c r="AM498" s="70">
        <f t="shared" si="594"/>
        <v>18779.039999999997</v>
      </c>
      <c r="AN498" s="68">
        <v>90.36</v>
      </c>
      <c r="AO498" s="69">
        <v>28</v>
      </c>
      <c r="AP498" s="70">
        <f t="shared" si="595"/>
        <v>2530.08</v>
      </c>
      <c r="AQ498" s="74"/>
      <c r="AR498" s="75"/>
      <c r="AS498" s="76">
        <f t="shared" si="596"/>
        <v>0</v>
      </c>
      <c r="AT498" s="74"/>
      <c r="AU498" s="75"/>
      <c r="AV498" s="76">
        <f t="shared" si="597"/>
        <v>0</v>
      </c>
      <c r="AW498" s="74"/>
      <c r="AX498" s="75"/>
      <c r="AY498" s="61">
        <f t="shared" si="598"/>
        <v>0</v>
      </c>
    </row>
    <row r="499" spans="1:52" s="3" customFormat="1" ht="42.6" customHeight="1">
      <c r="A499" s="51" t="s">
        <v>6</v>
      </c>
      <c r="B499" s="466" t="s">
        <v>197</v>
      </c>
      <c r="C499" s="503"/>
      <c r="D499" s="504"/>
      <c r="E499" s="505"/>
      <c r="F499" s="506">
        <v>20000</v>
      </c>
      <c r="G499" s="507">
        <f t="shared" si="654"/>
        <v>23400</v>
      </c>
      <c r="H499" s="508"/>
      <c r="I499" s="509">
        <f t="shared" ref="I499:J499" si="655">SUM(I500:I504)</f>
        <v>720</v>
      </c>
      <c r="J499" s="509">
        <f t="shared" si="655"/>
        <v>25143</v>
      </c>
      <c r="K499" s="394">
        <f t="shared" ref="K499:O499" si="656">SUM(K500:K504)</f>
        <v>25863</v>
      </c>
      <c r="L499" s="91" t="e">
        <f t="shared" si="656"/>
        <v>#REF!</v>
      </c>
      <c r="M499" s="267" t="e">
        <f t="shared" si="656"/>
        <v>#REF!</v>
      </c>
      <c r="N499" s="268">
        <f t="shared" si="656"/>
        <v>94880.4</v>
      </c>
      <c r="O499" s="269" t="e">
        <f t="shared" si="656"/>
        <v>#REF!</v>
      </c>
      <c r="P499" s="97"/>
      <c r="Q499" s="98"/>
      <c r="R499" s="99">
        <f t="shared" ref="R499" si="657">SUM(R500:R504)</f>
        <v>0</v>
      </c>
      <c r="S499" s="100"/>
      <c r="T499" s="98"/>
      <c r="U499" s="99">
        <f t="shared" ref="U499" si="658">SUM(U500:U504)</f>
        <v>0</v>
      </c>
      <c r="V499" s="100"/>
      <c r="W499" s="101"/>
      <c r="X499" s="99">
        <f t="shared" ref="X499" si="659">SUM(X500:X504)</f>
        <v>0</v>
      </c>
      <c r="Y499" s="100"/>
      <c r="Z499" s="98"/>
      <c r="AA499" s="99">
        <f t="shared" ref="AA499" si="660">SUM(AA500:AA504)</f>
        <v>0</v>
      </c>
      <c r="AB499" s="100"/>
      <c r="AC499" s="98"/>
      <c r="AD499" s="99">
        <f t="shared" ref="AD499" si="661">SUM(AD500:AD504)</f>
        <v>0</v>
      </c>
      <c r="AE499" s="100"/>
      <c r="AF499" s="98"/>
      <c r="AG499" s="93">
        <f t="shared" ref="AG499" si="662">SUM(AG500:AG504)</f>
        <v>5760</v>
      </c>
      <c r="AH499" s="93"/>
      <c r="AI499" s="98"/>
      <c r="AJ499" s="99">
        <f t="shared" ref="AJ499" si="663">SUM(AJ500:AJ504)</f>
        <v>12800</v>
      </c>
      <c r="AK499" s="100"/>
      <c r="AL499" s="98"/>
      <c r="AM499" s="99">
        <f t="shared" ref="AM499" si="664">SUM(AM500:AM504)</f>
        <v>60156</v>
      </c>
      <c r="AN499" s="100"/>
      <c r="AO499" s="98"/>
      <c r="AP499" s="99">
        <f t="shared" ref="AP499" si="665">SUM(AP500:AP504)</f>
        <v>16164.4</v>
      </c>
      <c r="AQ499" s="100"/>
      <c r="AR499" s="98"/>
      <c r="AS499" s="99">
        <f t="shared" ref="AS499" si="666">SUM(AS500:AS504)</f>
        <v>0</v>
      </c>
      <c r="AT499" s="100"/>
      <c r="AU499" s="98"/>
      <c r="AV499" s="99">
        <f t="shared" ref="AV499" si="667">SUM(AV500:AV504)</f>
        <v>0</v>
      </c>
      <c r="AW499" s="100"/>
      <c r="AX499" s="98"/>
      <c r="AY499" s="93">
        <f t="shared" ref="AY499" si="668">SUM(AY500:AY504)</f>
        <v>0</v>
      </c>
    </row>
    <row r="500" spans="1:52" ht="30" customHeight="1">
      <c r="A500" s="510"/>
      <c r="B500" s="511" t="s">
        <v>808</v>
      </c>
      <c r="C500" s="512"/>
      <c r="D500" s="513"/>
      <c r="E500" s="512"/>
      <c r="F500" s="514">
        <v>20000</v>
      </c>
      <c r="G500" s="515">
        <f t="shared" si="654"/>
        <v>23400</v>
      </c>
      <c r="H500" s="222"/>
      <c r="I500" s="223">
        <f t="shared" si="616"/>
        <v>720</v>
      </c>
      <c r="J500" s="223">
        <f t="shared" si="617"/>
        <v>3600</v>
      </c>
      <c r="K500" s="224">
        <f t="shared" si="618"/>
        <v>4320</v>
      </c>
      <c r="L500" s="197" t="e">
        <f>#REF!-K500</f>
        <v>#REF!</v>
      </c>
      <c r="M500" s="113" t="e">
        <f>+L500/#REF!</f>
        <v>#REF!</v>
      </c>
      <c r="N500" s="114">
        <f t="shared" ref="N500:N504" si="669">+R500+U500+X500+AA500+AD500+AG500+AJ500+AM500+AP500+AS500+AV500+AY500</f>
        <v>34560</v>
      </c>
      <c r="O500" s="198" t="e">
        <f>+#REF!-(R500+U500+X500+AA500+AD500+AG500+AJ500+AM500+AP500+AS500+AV500+AY500)</f>
        <v>#REF!</v>
      </c>
      <c r="P500" s="82"/>
      <c r="Q500" s="75"/>
      <c r="R500" s="76">
        <f t="shared" si="587"/>
        <v>0</v>
      </c>
      <c r="S500" s="74"/>
      <c r="T500" s="75"/>
      <c r="U500" s="76">
        <f t="shared" si="588"/>
        <v>0</v>
      </c>
      <c r="V500" s="74"/>
      <c r="W500" s="83"/>
      <c r="X500" s="76">
        <f t="shared" si="589"/>
        <v>0</v>
      </c>
      <c r="Y500" s="74"/>
      <c r="Z500" s="75"/>
      <c r="AA500" s="76">
        <f t="shared" si="590"/>
        <v>0</v>
      </c>
      <c r="AB500" s="74"/>
      <c r="AC500" s="75"/>
      <c r="AD500" s="76">
        <f t="shared" si="591"/>
        <v>0</v>
      </c>
      <c r="AE500" s="68">
        <v>720</v>
      </c>
      <c r="AF500" s="69">
        <v>8</v>
      </c>
      <c r="AG500" s="73">
        <f t="shared" si="592"/>
        <v>5760</v>
      </c>
      <c r="AH500" s="73">
        <v>1600</v>
      </c>
      <c r="AI500" s="69">
        <v>8</v>
      </c>
      <c r="AJ500" s="70">
        <f t="shared" si="593"/>
        <v>12800</v>
      </c>
      <c r="AK500" s="68">
        <v>2000</v>
      </c>
      <c r="AL500" s="69">
        <v>8</v>
      </c>
      <c r="AM500" s="70">
        <f t="shared" si="594"/>
        <v>16000</v>
      </c>
      <c r="AN500" s="74"/>
      <c r="AO500" s="75"/>
      <c r="AP500" s="76">
        <f t="shared" si="595"/>
        <v>0</v>
      </c>
      <c r="AQ500" s="74"/>
      <c r="AR500" s="75"/>
      <c r="AS500" s="76">
        <f t="shared" si="596"/>
        <v>0</v>
      </c>
      <c r="AT500" s="74"/>
      <c r="AU500" s="75"/>
      <c r="AV500" s="76">
        <f t="shared" si="597"/>
        <v>0</v>
      </c>
      <c r="AW500" s="74"/>
      <c r="AX500" s="75"/>
      <c r="AY500" s="61">
        <f t="shared" si="598"/>
        <v>0</v>
      </c>
    </row>
    <row r="501" spans="1:52" ht="37.15" customHeight="1" thickBot="1">
      <c r="A501" s="516"/>
      <c r="B501" s="517"/>
      <c r="C501" s="518"/>
      <c r="D501" s="519"/>
      <c r="E501" s="518"/>
      <c r="F501" s="520"/>
      <c r="G501" s="521"/>
      <c r="H501" s="222"/>
      <c r="I501" s="223">
        <f t="shared" si="616"/>
        <v>0</v>
      </c>
      <c r="J501" s="223">
        <f t="shared" si="617"/>
        <v>21543</v>
      </c>
      <c r="K501" s="224">
        <f t="shared" si="618"/>
        <v>21543</v>
      </c>
      <c r="L501" s="197" t="e">
        <f>#REF!-K501</f>
        <v>#REF!</v>
      </c>
      <c r="M501" s="113" t="e">
        <f>+L501/#REF!</f>
        <v>#REF!</v>
      </c>
      <c r="N501" s="114">
        <f t="shared" si="669"/>
        <v>60320.4</v>
      </c>
      <c r="O501" s="198" t="e">
        <f>+#REF!-(R501+U501+X501+AA501+AD501+AG501+AJ501+AM501+AP501+AS501+AV501+AY501)</f>
        <v>#REF!</v>
      </c>
      <c r="P501" s="82"/>
      <c r="Q501" s="75"/>
      <c r="R501" s="76">
        <f t="shared" si="587"/>
        <v>0</v>
      </c>
      <c r="S501" s="74"/>
      <c r="T501" s="75"/>
      <c r="U501" s="76">
        <f t="shared" si="588"/>
        <v>0</v>
      </c>
      <c r="V501" s="74"/>
      <c r="W501" s="83"/>
      <c r="X501" s="76">
        <f t="shared" si="589"/>
        <v>0</v>
      </c>
      <c r="Y501" s="74"/>
      <c r="Z501" s="75"/>
      <c r="AA501" s="76">
        <f t="shared" si="590"/>
        <v>0</v>
      </c>
      <c r="AB501" s="74"/>
      <c r="AC501" s="75"/>
      <c r="AD501" s="76">
        <f t="shared" si="591"/>
        <v>0</v>
      </c>
      <c r="AE501" s="74"/>
      <c r="AF501" s="75"/>
      <c r="AG501" s="61">
        <f t="shared" si="592"/>
        <v>0</v>
      </c>
      <c r="AH501" s="61"/>
      <c r="AI501" s="75"/>
      <c r="AJ501" s="76">
        <f t="shared" si="593"/>
        <v>0</v>
      </c>
      <c r="AK501" s="68">
        <v>15770</v>
      </c>
      <c r="AL501" s="69">
        <v>2.8</v>
      </c>
      <c r="AM501" s="70">
        <f t="shared" si="594"/>
        <v>44156</v>
      </c>
      <c r="AN501" s="68">
        <v>5773</v>
      </c>
      <c r="AO501" s="69">
        <v>2.8</v>
      </c>
      <c r="AP501" s="70">
        <f t="shared" si="595"/>
        <v>16164.4</v>
      </c>
      <c r="AQ501" s="74"/>
      <c r="AR501" s="75"/>
      <c r="AS501" s="76">
        <f t="shared" si="596"/>
        <v>0</v>
      </c>
      <c r="AT501" s="74"/>
      <c r="AU501" s="75"/>
      <c r="AV501" s="76">
        <f t="shared" si="597"/>
        <v>0</v>
      </c>
      <c r="AW501" s="74"/>
      <c r="AX501" s="75"/>
      <c r="AY501" s="61">
        <f t="shared" si="598"/>
        <v>0</v>
      </c>
    </row>
    <row r="502" spans="1:52" ht="37.9" customHeight="1" thickBot="1">
      <c r="A502" s="247"/>
      <c r="B502" s="248" t="s">
        <v>794</v>
      </c>
      <c r="C502" s="249"/>
      <c r="D502" s="249"/>
      <c r="E502" s="249"/>
      <c r="F502" s="522"/>
      <c r="G502" s="523"/>
      <c r="H502" s="222"/>
      <c r="I502" s="223">
        <f t="shared" si="616"/>
        <v>0</v>
      </c>
      <c r="J502" s="223">
        <f t="shared" si="617"/>
        <v>0</v>
      </c>
      <c r="K502" s="224">
        <f t="shared" si="618"/>
        <v>0</v>
      </c>
      <c r="L502" s="197" t="e">
        <f>#REF!-K502</f>
        <v>#REF!</v>
      </c>
      <c r="M502" s="113" t="e">
        <f>+L502/#REF!</f>
        <v>#REF!</v>
      </c>
      <c r="N502" s="114">
        <f t="shared" si="669"/>
        <v>0</v>
      </c>
      <c r="O502" s="198" t="e">
        <f>+#REF!-(R502+U502+X502+AA502+AD502+AG502+AJ502+AM502+AP502+AS502+AV502+AY502)</f>
        <v>#REF!</v>
      </c>
      <c r="P502" s="82"/>
      <c r="Q502" s="75"/>
      <c r="R502" s="76">
        <f t="shared" si="587"/>
        <v>0</v>
      </c>
      <c r="S502" s="74"/>
      <c r="T502" s="75"/>
      <c r="U502" s="76">
        <f t="shared" si="588"/>
        <v>0</v>
      </c>
      <c r="V502" s="74"/>
      <c r="W502" s="83"/>
      <c r="X502" s="76">
        <f t="shared" si="589"/>
        <v>0</v>
      </c>
      <c r="Y502" s="74"/>
      <c r="Z502" s="75"/>
      <c r="AA502" s="76">
        <f t="shared" si="590"/>
        <v>0</v>
      </c>
      <c r="AB502" s="74"/>
      <c r="AC502" s="75"/>
      <c r="AD502" s="76">
        <f t="shared" si="591"/>
        <v>0</v>
      </c>
      <c r="AE502" s="74"/>
      <c r="AF502" s="75"/>
      <c r="AG502" s="61">
        <f t="shared" si="592"/>
        <v>0</v>
      </c>
      <c r="AH502" s="61"/>
      <c r="AI502" s="75"/>
      <c r="AJ502" s="76">
        <f t="shared" si="593"/>
        <v>0</v>
      </c>
      <c r="AK502" s="74"/>
      <c r="AL502" s="75"/>
      <c r="AM502" s="76">
        <f t="shared" si="594"/>
        <v>0</v>
      </c>
      <c r="AN502" s="74"/>
      <c r="AO502" s="75"/>
      <c r="AP502" s="76">
        <f t="shared" si="595"/>
        <v>0</v>
      </c>
      <c r="AQ502" s="74"/>
      <c r="AR502" s="75"/>
      <c r="AS502" s="76">
        <f t="shared" si="596"/>
        <v>0</v>
      </c>
      <c r="AT502" s="74"/>
      <c r="AU502" s="75"/>
      <c r="AV502" s="76">
        <f t="shared" si="597"/>
        <v>0</v>
      </c>
      <c r="AW502" s="74"/>
      <c r="AX502" s="75"/>
      <c r="AY502" s="61">
        <f t="shared" si="598"/>
        <v>0</v>
      </c>
    </row>
    <row r="503" spans="1:52" ht="28.5" customHeight="1">
      <c r="A503" s="524" t="s">
        <v>6</v>
      </c>
      <c r="B503" s="525" t="s">
        <v>618</v>
      </c>
      <c r="C503" s="526"/>
      <c r="D503" s="527"/>
      <c r="E503" s="527"/>
      <c r="F503" s="528">
        <f>SUM(F504:F508)</f>
        <v>19066.36</v>
      </c>
      <c r="G503" s="529">
        <f>SUM(G504:G508)</f>
        <v>22307.641200000002</v>
      </c>
      <c r="H503" s="222"/>
      <c r="I503" s="223">
        <f t="shared" si="616"/>
        <v>0</v>
      </c>
      <c r="J503" s="223">
        <f t="shared" si="617"/>
        <v>0</v>
      </c>
      <c r="K503" s="224">
        <f t="shared" si="618"/>
        <v>0</v>
      </c>
      <c r="L503" s="197" t="e">
        <f>#REF!-K503</f>
        <v>#REF!</v>
      </c>
      <c r="M503" s="113" t="e">
        <f>+L503/#REF!</f>
        <v>#REF!</v>
      </c>
      <c r="N503" s="114">
        <f t="shared" si="669"/>
        <v>0</v>
      </c>
      <c r="O503" s="198" t="e">
        <f>+#REF!-(R503+U503+X503+AA503+AD503+AG503+AJ503+AM503+AP503+AS503+AV503+AY503)</f>
        <v>#REF!</v>
      </c>
      <c r="P503" s="82"/>
      <c r="Q503" s="75"/>
      <c r="R503" s="76">
        <f t="shared" si="587"/>
        <v>0</v>
      </c>
      <c r="S503" s="74"/>
      <c r="T503" s="75"/>
      <c r="U503" s="76">
        <f t="shared" si="588"/>
        <v>0</v>
      </c>
      <c r="V503" s="74"/>
      <c r="W503" s="83"/>
      <c r="X503" s="76">
        <f t="shared" si="589"/>
        <v>0</v>
      </c>
      <c r="Y503" s="74"/>
      <c r="Z503" s="75"/>
      <c r="AA503" s="76">
        <f t="shared" si="590"/>
        <v>0</v>
      </c>
      <c r="AB503" s="74"/>
      <c r="AC503" s="75"/>
      <c r="AD503" s="76">
        <f t="shared" si="591"/>
        <v>0</v>
      </c>
      <c r="AE503" s="74"/>
      <c r="AF503" s="75"/>
      <c r="AG503" s="61">
        <f t="shared" si="592"/>
        <v>0</v>
      </c>
      <c r="AH503" s="61"/>
      <c r="AI503" s="75"/>
      <c r="AJ503" s="76">
        <f t="shared" si="593"/>
        <v>0</v>
      </c>
      <c r="AK503" s="74"/>
      <c r="AL503" s="75"/>
      <c r="AM503" s="76">
        <f t="shared" si="594"/>
        <v>0</v>
      </c>
      <c r="AN503" s="74"/>
      <c r="AO503" s="75"/>
      <c r="AP503" s="76">
        <f t="shared" si="595"/>
        <v>0</v>
      </c>
      <c r="AQ503" s="74"/>
      <c r="AR503" s="75"/>
      <c r="AS503" s="76">
        <f t="shared" si="596"/>
        <v>0</v>
      </c>
      <c r="AT503" s="74"/>
      <c r="AU503" s="75"/>
      <c r="AV503" s="76">
        <f t="shared" si="597"/>
        <v>0</v>
      </c>
      <c r="AW503" s="74"/>
      <c r="AX503" s="75"/>
      <c r="AY503" s="61">
        <f t="shared" si="598"/>
        <v>0</v>
      </c>
    </row>
    <row r="504" spans="1:52" ht="99" customHeight="1">
      <c r="A504" s="199" t="s">
        <v>178</v>
      </c>
      <c r="B504" s="530" t="s">
        <v>619</v>
      </c>
      <c r="C504" s="531" t="s">
        <v>620</v>
      </c>
      <c r="D504" s="106">
        <v>1</v>
      </c>
      <c r="E504" s="106">
        <v>500</v>
      </c>
      <c r="F504" s="107">
        <f>SUM(D504*E504)</f>
        <v>500</v>
      </c>
      <c r="G504" s="108">
        <f>SUM(F504*1.17)</f>
        <v>585</v>
      </c>
      <c r="H504" s="222"/>
      <c r="I504" s="223">
        <f t="shared" si="616"/>
        <v>0</v>
      </c>
      <c r="J504" s="223">
        <f t="shared" si="617"/>
        <v>0</v>
      </c>
      <c r="K504" s="224">
        <f t="shared" si="618"/>
        <v>0</v>
      </c>
      <c r="L504" s="197" t="e">
        <f>#REF!-K504</f>
        <v>#REF!</v>
      </c>
      <c r="M504" s="113" t="e">
        <f>+L504/#REF!</f>
        <v>#REF!</v>
      </c>
      <c r="N504" s="114">
        <f t="shared" si="669"/>
        <v>0</v>
      </c>
      <c r="O504" s="198" t="e">
        <f>+#REF!-(R504+U504+X504+AA504+AD504+AG504+AJ504+AM504+AP504+AS504+AV504+AY504)</f>
        <v>#REF!</v>
      </c>
      <c r="P504" s="82"/>
      <c r="Q504" s="75"/>
      <c r="R504" s="76">
        <f t="shared" si="587"/>
        <v>0</v>
      </c>
      <c r="S504" s="74"/>
      <c r="T504" s="75"/>
      <c r="U504" s="76">
        <f t="shared" si="588"/>
        <v>0</v>
      </c>
      <c r="V504" s="74"/>
      <c r="W504" s="83"/>
      <c r="X504" s="76">
        <f t="shared" si="589"/>
        <v>0</v>
      </c>
      <c r="Y504" s="74"/>
      <c r="Z504" s="75"/>
      <c r="AA504" s="76">
        <f t="shared" si="590"/>
        <v>0</v>
      </c>
      <c r="AB504" s="74"/>
      <c r="AC504" s="75"/>
      <c r="AD504" s="76">
        <f t="shared" si="591"/>
        <v>0</v>
      </c>
      <c r="AE504" s="74"/>
      <c r="AF504" s="75"/>
      <c r="AG504" s="61">
        <f t="shared" si="592"/>
        <v>0</v>
      </c>
      <c r="AH504" s="61"/>
      <c r="AI504" s="75"/>
      <c r="AJ504" s="76">
        <f t="shared" si="593"/>
        <v>0</v>
      </c>
      <c r="AK504" s="74"/>
      <c r="AL504" s="75"/>
      <c r="AM504" s="76">
        <f t="shared" si="594"/>
        <v>0</v>
      </c>
      <c r="AN504" s="74"/>
      <c r="AO504" s="75"/>
      <c r="AP504" s="76">
        <f t="shared" si="595"/>
        <v>0</v>
      </c>
      <c r="AQ504" s="74"/>
      <c r="AR504" s="75"/>
      <c r="AS504" s="76">
        <f t="shared" si="596"/>
        <v>0</v>
      </c>
      <c r="AT504" s="74"/>
      <c r="AU504" s="75"/>
      <c r="AV504" s="76">
        <f t="shared" si="597"/>
        <v>0</v>
      </c>
      <c r="AW504" s="74"/>
      <c r="AX504" s="75"/>
      <c r="AY504" s="61">
        <f t="shared" si="598"/>
        <v>0</v>
      </c>
    </row>
    <row r="505" spans="1:52" s="167" customFormat="1" ht="99" customHeight="1">
      <c r="A505" s="199" t="s">
        <v>263</v>
      </c>
      <c r="B505" s="530" t="s">
        <v>621</v>
      </c>
      <c r="C505" s="531" t="s">
        <v>622</v>
      </c>
      <c r="D505" s="106">
        <v>593.67999999999995</v>
      </c>
      <c r="E505" s="532">
        <v>12</v>
      </c>
      <c r="F505" s="107">
        <f>SUM(D505*E505)</f>
        <v>7124.16</v>
      </c>
      <c r="G505" s="108">
        <f>SUM(F505*1.17)</f>
        <v>8335.2672000000002</v>
      </c>
      <c r="H505" s="533"/>
      <c r="I505" s="534"/>
      <c r="J505" s="534"/>
      <c r="K505" s="534"/>
      <c r="L505" s="159"/>
      <c r="M505" s="159"/>
      <c r="N505" s="242" t="e">
        <f>+N472+N479+N487+#REF!+N493+N499</f>
        <v>#REF!</v>
      </c>
      <c r="O505" s="534" t="e">
        <f>+O472+O479+O487+#REF!+O493+O499</f>
        <v>#REF!</v>
      </c>
      <c r="P505" s="161"/>
      <c r="Q505" s="162"/>
      <c r="R505" s="163" t="e">
        <f>+R472+R479+R487+#REF!+R493+R499</f>
        <v>#REF!</v>
      </c>
      <c r="S505" s="164"/>
      <c r="T505" s="162"/>
      <c r="U505" s="163" t="e">
        <f>+U472+U479+U487+#REF!+U493+U499</f>
        <v>#REF!</v>
      </c>
      <c r="V505" s="164"/>
      <c r="W505" s="165"/>
      <c r="X505" s="163" t="e">
        <f>+X472+X479+X487+#REF!+X493+X499</f>
        <v>#REF!</v>
      </c>
      <c r="Y505" s="164"/>
      <c r="Z505" s="162"/>
      <c r="AA505" s="163" t="e">
        <f>+AA472+AA479+AA487+#REF!+AA493+AA499</f>
        <v>#REF!</v>
      </c>
      <c r="AB505" s="164"/>
      <c r="AC505" s="162"/>
      <c r="AD505" s="163" t="e">
        <f>+AD472+AD479+AD487+#REF!+AD493+AD499</f>
        <v>#REF!</v>
      </c>
      <c r="AE505" s="164"/>
      <c r="AF505" s="162"/>
      <c r="AG505" s="166" t="e">
        <f>+AG472+AG479+AG487+#REF!+AG493+AG499</f>
        <v>#REF!</v>
      </c>
      <c r="AH505" s="166"/>
      <c r="AI505" s="162"/>
      <c r="AJ505" s="163" t="e">
        <f>+AJ472+AJ479+AJ487+#REF!+AJ493+AJ499</f>
        <v>#REF!</v>
      </c>
      <c r="AK505" s="164"/>
      <c r="AL505" s="162"/>
      <c r="AM505" s="163" t="e">
        <f>+AM472+AM479+AM487+#REF!+AM493+AM499</f>
        <v>#REF!</v>
      </c>
      <c r="AN505" s="164"/>
      <c r="AO505" s="162"/>
      <c r="AP505" s="163" t="e">
        <f>+AP472+AP479+AP487+#REF!+AP493+AP499</f>
        <v>#REF!</v>
      </c>
      <c r="AQ505" s="164"/>
      <c r="AR505" s="162"/>
      <c r="AS505" s="163" t="e">
        <f>+AS472+AS479+AS487+#REF!+AS493+AS499</f>
        <v>#REF!</v>
      </c>
      <c r="AT505" s="164"/>
      <c r="AU505" s="162"/>
      <c r="AV505" s="163" t="e">
        <f>+AV472+AV479+AV487+#REF!+AV493+AV499</f>
        <v>#REF!</v>
      </c>
      <c r="AW505" s="164"/>
      <c r="AX505" s="162"/>
      <c r="AY505" s="166" t="e">
        <f>+AY472+AY479+AY487+#REF!+AY493+AY499</f>
        <v>#REF!</v>
      </c>
      <c r="AZ505" s="3"/>
    </row>
    <row r="506" spans="1:52" s="175" customFormat="1" ht="99" customHeight="1">
      <c r="A506" s="199" t="s">
        <v>264</v>
      </c>
      <c r="B506" s="530" t="s">
        <v>623</v>
      </c>
      <c r="C506" s="531" t="s">
        <v>622</v>
      </c>
      <c r="D506" s="106">
        <v>178.5</v>
      </c>
      <c r="E506" s="532">
        <v>35</v>
      </c>
      <c r="F506" s="107">
        <f>SUM(D506*E506)</f>
        <v>6247.5</v>
      </c>
      <c r="G506" s="108">
        <f>SUM(F506*1.17)</f>
        <v>7309.5749999999998</v>
      </c>
      <c r="H506" s="535"/>
      <c r="I506" s="535"/>
      <c r="J506" s="535"/>
      <c r="K506" s="535"/>
      <c r="L506" s="536"/>
      <c r="M506" s="536"/>
      <c r="N506" s="176">
        <f t="shared" si="599"/>
        <v>0</v>
      </c>
      <c r="O506" s="177"/>
      <c r="P506" s="178"/>
      <c r="Q506" s="179"/>
      <c r="R506" s="180">
        <f t="shared" si="587"/>
        <v>0</v>
      </c>
      <c r="S506" s="177"/>
      <c r="T506" s="179"/>
      <c r="U506" s="180">
        <f t="shared" si="588"/>
        <v>0</v>
      </c>
      <c r="V506" s="177"/>
      <c r="W506" s="181"/>
      <c r="X506" s="180">
        <f t="shared" si="589"/>
        <v>0</v>
      </c>
      <c r="Y506" s="177"/>
      <c r="Z506" s="179"/>
      <c r="AA506" s="180">
        <f t="shared" si="590"/>
        <v>0</v>
      </c>
      <c r="AB506" s="177"/>
      <c r="AC506" s="179"/>
      <c r="AD506" s="180">
        <f t="shared" si="591"/>
        <v>0</v>
      </c>
      <c r="AE506" s="177"/>
      <c r="AF506" s="179"/>
      <c r="AG506" s="177">
        <f t="shared" si="592"/>
        <v>0</v>
      </c>
      <c r="AH506" s="177"/>
      <c r="AI506" s="179"/>
      <c r="AJ506" s="180">
        <f t="shared" si="593"/>
        <v>0</v>
      </c>
      <c r="AK506" s="177"/>
      <c r="AL506" s="179"/>
      <c r="AM506" s="180">
        <f t="shared" si="594"/>
        <v>0</v>
      </c>
      <c r="AN506" s="177"/>
      <c r="AO506" s="179"/>
      <c r="AP506" s="180">
        <f t="shared" si="595"/>
        <v>0</v>
      </c>
      <c r="AQ506" s="177"/>
      <c r="AR506" s="179"/>
      <c r="AS506" s="180">
        <f t="shared" si="596"/>
        <v>0</v>
      </c>
      <c r="AT506" s="177"/>
      <c r="AU506" s="179"/>
      <c r="AV506" s="180">
        <f t="shared" si="597"/>
        <v>0</v>
      </c>
      <c r="AW506" s="177"/>
      <c r="AX506" s="179"/>
      <c r="AY506" s="177">
        <f t="shared" si="598"/>
        <v>0</v>
      </c>
      <c r="AZ506" s="6"/>
    </row>
    <row r="507" spans="1:52" s="50" customFormat="1" ht="99" customHeight="1">
      <c r="A507" s="199" t="s">
        <v>265</v>
      </c>
      <c r="B507" s="530" t="s">
        <v>624</v>
      </c>
      <c r="C507" s="531" t="s">
        <v>622</v>
      </c>
      <c r="D507" s="106">
        <v>59.5</v>
      </c>
      <c r="E507" s="532">
        <v>35</v>
      </c>
      <c r="F507" s="107">
        <f>SUM(D507*E507)</f>
        <v>2082.5</v>
      </c>
      <c r="G507" s="108">
        <f>SUM(F507*1.17)</f>
        <v>2436.5249999999996</v>
      </c>
      <c r="H507" s="217"/>
      <c r="I507" s="218"/>
      <c r="J507" s="218"/>
      <c r="K507" s="218"/>
      <c r="L507" s="41"/>
      <c r="M507" s="41"/>
      <c r="N507" s="186">
        <f t="shared" ref="N507:N674" si="670">+R507+U507+X507+AA507+AD507+AG507+AJ507+AM507+AP507+AS507+AV507+AY507</f>
        <v>0</v>
      </c>
      <c r="O507" s="187"/>
      <c r="P507" s="188"/>
      <c r="Q507" s="189"/>
      <c r="R507" s="49">
        <f t="shared" ref="R507:R676" si="671">+P507*Q507</f>
        <v>0</v>
      </c>
      <c r="S507" s="190"/>
      <c r="T507" s="189"/>
      <c r="U507" s="49">
        <f t="shared" ref="U507:U676" si="672">+S507*T507</f>
        <v>0</v>
      </c>
      <c r="V507" s="190"/>
      <c r="W507" s="48"/>
      <c r="X507" s="49">
        <f t="shared" ref="X507:X676" si="673">+V507*W507</f>
        <v>0</v>
      </c>
      <c r="Y507" s="190"/>
      <c r="Z507" s="189"/>
      <c r="AA507" s="49">
        <f t="shared" ref="AA507:AA676" si="674">+Y507*Z507</f>
        <v>0</v>
      </c>
      <c r="AB507" s="190"/>
      <c r="AC507" s="189"/>
      <c r="AD507" s="49">
        <f t="shared" ref="AD507:AD676" si="675">+AB507*AC507</f>
        <v>0</v>
      </c>
      <c r="AE507" s="190"/>
      <c r="AF507" s="189"/>
      <c r="AG507" s="191">
        <f t="shared" ref="AG507:AG676" si="676">+AE507*AF507</f>
        <v>0</v>
      </c>
      <c r="AH507" s="191"/>
      <c r="AI507" s="189"/>
      <c r="AJ507" s="49">
        <f t="shared" ref="AJ507:AJ676" si="677">+AH507*AI507</f>
        <v>0</v>
      </c>
      <c r="AK507" s="190"/>
      <c r="AL507" s="189"/>
      <c r="AM507" s="49">
        <f t="shared" ref="AM507:AM676" si="678">+AK507*AL507</f>
        <v>0</v>
      </c>
      <c r="AN507" s="190"/>
      <c r="AO507" s="189"/>
      <c r="AP507" s="49">
        <f t="shared" ref="AP507:AP676" si="679">+AN507*AO507</f>
        <v>0</v>
      </c>
      <c r="AQ507" s="190"/>
      <c r="AR507" s="189"/>
      <c r="AS507" s="49">
        <f t="shared" ref="AS507:AS676" si="680">+AQ507*AR507</f>
        <v>0</v>
      </c>
      <c r="AT507" s="190"/>
      <c r="AU507" s="189"/>
      <c r="AV507" s="49">
        <f t="shared" ref="AV507:AV676" si="681">+AT507*AU507</f>
        <v>0</v>
      </c>
      <c r="AW507" s="190"/>
      <c r="AX507" s="189"/>
      <c r="AY507" s="191">
        <f t="shared" ref="AY507:AY676" si="682">+AW507*AX507</f>
        <v>0</v>
      </c>
      <c r="AZ507" s="6"/>
    </row>
    <row r="508" spans="1:52" ht="99" customHeight="1">
      <c r="A508" s="199" t="s">
        <v>319</v>
      </c>
      <c r="B508" s="530" t="s">
        <v>625</v>
      </c>
      <c r="C508" s="531" t="s">
        <v>622</v>
      </c>
      <c r="D508" s="106">
        <v>88.92</v>
      </c>
      <c r="E508" s="532">
        <v>35</v>
      </c>
      <c r="F508" s="107">
        <f>SUM(D508*E508)</f>
        <v>3112.2000000000003</v>
      </c>
      <c r="G508" s="108">
        <f>SUM(F508*1.17)</f>
        <v>3641.2739999999999</v>
      </c>
      <c r="H508" s="222"/>
      <c r="I508" s="223">
        <f t="shared" ref="I508" si="683">+P508+S508+V508+Y508+AB508+AE508</f>
        <v>0</v>
      </c>
      <c r="J508" s="223">
        <f t="shared" ref="J508" si="684">+AH508+AK508+AN508+AQ508+AT508+AW508</f>
        <v>0</v>
      </c>
      <c r="K508" s="224">
        <f t="shared" ref="K508" si="685">+I508+J508</f>
        <v>0</v>
      </c>
      <c r="L508" s="197">
        <f>D473-K508</f>
        <v>0</v>
      </c>
      <c r="M508" s="113" t="e">
        <f>+L508/D473</f>
        <v>#DIV/0!</v>
      </c>
      <c r="N508" s="114">
        <f t="shared" si="670"/>
        <v>0</v>
      </c>
      <c r="O508" s="198">
        <f>+F473-(R508+U508+X508+AA508+AD508+AG508+AJ508+AM508+AP508+AS508+AV508+AY508)</f>
        <v>128205.13</v>
      </c>
      <c r="P508" s="82"/>
      <c r="Q508" s="75"/>
      <c r="R508" s="76">
        <f t="shared" si="671"/>
        <v>0</v>
      </c>
      <c r="S508" s="74"/>
      <c r="T508" s="75"/>
      <c r="U508" s="76">
        <f t="shared" si="672"/>
        <v>0</v>
      </c>
      <c r="V508" s="74"/>
      <c r="W508" s="83"/>
      <c r="X508" s="76">
        <f t="shared" si="673"/>
        <v>0</v>
      </c>
      <c r="Y508" s="74"/>
      <c r="Z508" s="75"/>
      <c r="AA508" s="76">
        <f t="shared" si="674"/>
        <v>0</v>
      </c>
      <c r="AB508" s="74"/>
      <c r="AC508" s="75"/>
      <c r="AD508" s="76">
        <f t="shared" si="675"/>
        <v>0</v>
      </c>
      <c r="AE508" s="74"/>
      <c r="AF508" s="75"/>
      <c r="AG508" s="61">
        <f t="shared" si="676"/>
        <v>0</v>
      </c>
      <c r="AH508" s="61"/>
      <c r="AI508" s="75"/>
      <c r="AJ508" s="76">
        <f t="shared" si="677"/>
        <v>0</v>
      </c>
      <c r="AK508" s="74"/>
      <c r="AL508" s="75"/>
      <c r="AM508" s="76">
        <f t="shared" si="678"/>
        <v>0</v>
      </c>
      <c r="AN508" s="74"/>
      <c r="AO508" s="75"/>
      <c r="AP508" s="76">
        <f t="shared" si="679"/>
        <v>0</v>
      </c>
      <c r="AQ508" s="74"/>
      <c r="AR508" s="75"/>
      <c r="AS508" s="76">
        <f t="shared" si="680"/>
        <v>0</v>
      </c>
      <c r="AT508" s="74"/>
      <c r="AU508" s="75"/>
      <c r="AV508" s="76">
        <f t="shared" si="681"/>
        <v>0</v>
      </c>
      <c r="AW508" s="74"/>
      <c r="AX508" s="75"/>
      <c r="AY508" s="61">
        <f t="shared" si="682"/>
        <v>0</v>
      </c>
    </row>
    <row r="509" spans="1:52" ht="49.5" customHeight="1">
      <c r="A509" s="537" t="s">
        <v>177</v>
      </c>
      <c r="B509" s="538" t="s">
        <v>626</v>
      </c>
      <c r="C509" s="539"/>
      <c r="D509" s="540"/>
      <c r="E509" s="541"/>
      <c r="F509" s="542">
        <f>SUM(F510)</f>
        <v>3040</v>
      </c>
      <c r="G509" s="543">
        <f>SUM(G510)</f>
        <v>3556.7999999999997</v>
      </c>
      <c r="H509" s="222"/>
      <c r="I509" s="223"/>
      <c r="J509" s="223"/>
      <c r="K509" s="224"/>
      <c r="L509" s="197"/>
      <c r="M509" s="113"/>
      <c r="N509" s="114"/>
      <c r="O509" s="198"/>
      <c r="P509" s="82"/>
      <c r="Q509" s="75"/>
      <c r="R509" s="76"/>
      <c r="S509" s="74"/>
      <c r="T509" s="75"/>
      <c r="U509" s="76"/>
      <c r="V509" s="74"/>
      <c r="W509" s="83"/>
      <c r="X509" s="76"/>
      <c r="Y509" s="74"/>
      <c r="Z509" s="75"/>
      <c r="AA509" s="76"/>
      <c r="AB509" s="74"/>
      <c r="AC509" s="75"/>
      <c r="AD509" s="76"/>
      <c r="AE509" s="74"/>
      <c r="AF509" s="75"/>
      <c r="AG509" s="61"/>
      <c r="AH509" s="61"/>
      <c r="AI509" s="75"/>
      <c r="AJ509" s="76"/>
      <c r="AK509" s="74"/>
      <c r="AL509" s="75"/>
      <c r="AM509" s="76"/>
      <c r="AN509" s="74"/>
      <c r="AO509" s="75"/>
      <c r="AP509" s="76"/>
      <c r="AQ509" s="74"/>
      <c r="AR509" s="75"/>
      <c r="AS509" s="76"/>
      <c r="AT509" s="74"/>
      <c r="AU509" s="75"/>
      <c r="AV509" s="76"/>
      <c r="AW509" s="74"/>
      <c r="AX509" s="75"/>
      <c r="AY509" s="61"/>
    </row>
    <row r="510" spans="1:52" ht="67.5" customHeight="1">
      <c r="A510" s="199" t="s">
        <v>266</v>
      </c>
      <c r="B510" s="530" t="s">
        <v>627</v>
      </c>
      <c r="C510" s="531" t="s">
        <v>628</v>
      </c>
      <c r="D510" s="106">
        <v>95</v>
      </c>
      <c r="E510" s="532">
        <v>32</v>
      </c>
      <c r="F510" s="107">
        <f>SUM(D510*E510)</f>
        <v>3040</v>
      </c>
      <c r="G510" s="108">
        <f>SUM(F510*1.17)</f>
        <v>3556.7999999999997</v>
      </c>
      <c r="H510" s="222"/>
      <c r="I510" s="223"/>
      <c r="J510" s="223"/>
      <c r="K510" s="224"/>
      <c r="L510" s="197"/>
      <c r="M510" s="113"/>
      <c r="N510" s="114"/>
      <c r="O510" s="198"/>
      <c r="P510" s="82"/>
      <c r="Q510" s="75"/>
      <c r="R510" s="76"/>
      <c r="S510" s="74"/>
      <c r="T510" s="75"/>
      <c r="U510" s="76"/>
      <c r="V510" s="74"/>
      <c r="W510" s="83"/>
      <c r="X510" s="76"/>
      <c r="Y510" s="74"/>
      <c r="Z510" s="75"/>
      <c r="AA510" s="76"/>
      <c r="AB510" s="74"/>
      <c r="AC510" s="75"/>
      <c r="AD510" s="76"/>
      <c r="AE510" s="74"/>
      <c r="AF510" s="75"/>
      <c r="AG510" s="61"/>
      <c r="AH510" s="61"/>
      <c r="AI510" s="75"/>
      <c r="AJ510" s="76"/>
      <c r="AK510" s="74"/>
      <c r="AL510" s="75"/>
      <c r="AM510" s="76"/>
      <c r="AN510" s="74"/>
      <c r="AO510" s="75"/>
      <c r="AP510" s="76"/>
      <c r="AQ510" s="74"/>
      <c r="AR510" s="75"/>
      <c r="AS510" s="76"/>
      <c r="AT510" s="74"/>
      <c r="AU510" s="75"/>
      <c r="AV510" s="76"/>
      <c r="AW510" s="74"/>
      <c r="AX510" s="75"/>
      <c r="AY510" s="61"/>
    </row>
    <row r="511" spans="1:52" ht="49.5" customHeight="1">
      <c r="A511" s="537" t="s">
        <v>9</v>
      </c>
      <c r="B511" s="538" t="s">
        <v>629</v>
      </c>
      <c r="C511" s="544"/>
      <c r="D511" s="545"/>
      <c r="E511" s="546"/>
      <c r="F511" s="542">
        <f>SUM(F512:F515)</f>
        <v>37510.399999999994</v>
      </c>
      <c r="G511" s="543">
        <f>SUM(G512:G515)</f>
        <v>43887.167999999991</v>
      </c>
      <c r="H511" s="222"/>
      <c r="I511" s="223"/>
      <c r="J511" s="223"/>
      <c r="K511" s="224"/>
      <c r="L511" s="197"/>
      <c r="M511" s="113"/>
      <c r="N511" s="114"/>
      <c r="O511" s="198"/>
      <c r="P511" s="82"/>
      <c r="Q511" s="75"/>
      <c r="R511" s="76"/>
      <c r="S511" s="74"/>
      <c r="T511" s="75"/>
      <c r="U511" s="76"/>
      <c r="V511" s="74"/>
      <c r="W511" s="83"/>
      <c r="X511" s="76"/>
      <c r="Y511" s="74"/>
      <c r="Z511" s="75"/>
      <c r="AA511" s="76"/>
      <c r="AB511" s="74"/>
      <c r="AC511" s="75"/>
      <c r="AD511" s="76"/>
      <c r="AE511" s="74"/>
      <c r="AF511" s="75"/>
      <c r="AG511" s="61"/>
      <c r="AH511" s="61"/>
      <c r="AI511" s="75"/>
      <c r="AJ511" s="76"/>
      <c r="AK511" s="74"/>
      <c r="AL511" s="75"/>
      <c r="AM511" s="76"/>
      <c r="AN511" s="74"/>
      <c r="AO511" s="75"/>
      <c r="AP511" s="76"/>
      <c r="AQ511" s="74"/>
      <c r="AR511" s="75"/>
      <c r="AS511" s="76"/>
      <c r="AT511" s="74"/>
      <c r="AU511" s="75"/>
      <c r="AV511" s="76"/>
      <c r="AW511" s="74"/>
      <c r="AX511" s="75"/>
      <c r="AY511" s="61"/>
    </row>
    <row r="512" spans="1:52" ht="81" customHeight="1">
      <c r="A512" s="199" t="s">
        <v>10</v>
      </c>
      <c r="B512" s="530" t="s">
        <v>630</v>
      </c>
      <c r="C512" s="531" t="s">
        <v>229</v>
      </c>
      <c r="D512" s="106">
        <v>595</v>
      </c>
      <c r="E512" s="532"/>
      <c r="F512" s="107"/>
      <c r="G512" s="108"/>
      <c r="H512" s="222"/>
      <c r="I512" s="223"/>
      <c r="J512" s="223"/>
      <c r="K512" s="224"/>
      <c r="L512" s="197"/>
      <c r="M512" s="113"/>
      <c r="N512" s="114"/>
      <c r="O512" s="198"/>
      <c r="P512" s="82"/>
      <c r="Q512" s="75"/>
      <c r="R512" s="76"/>
      <c r="S512" s="74"/>
      <c r="T512" s="75"/>
      <c r="U512" s="76"/>
      <c r="V512" s="74"/>
      <c r="W512" s="83"/>
      <c r="X512" s="76"/>
      <c r="Y512" s="74"/>
      <c r="Z512" s="75"/>
      <c r="AA512" s="76"/>
      <c r="AB512" s="74"/>
      <c r="AC512" s="75"/>
      <c r="AD512" s="76"/>
      <c r="AE512" s="74"/>
      <c r="AF512" s="75"/>
      <c r="AG512" s="61"/>
      <c r="AH512" s="61"/>
      <c r="AI512" s="75"/>
      <c r="AJ512" s="76"/>
      <c r="AK512" s="74"/>
      <c r="AL512" s="75"/>
      <c r="AM512" s="76"/>
      <c r="AN512" s="74"/>
      <c r="AO512" s="75"/>
      <c r="AP512" s="76"/>
      <c r="AQ512" s="74"/>
      <c r="AR512" s="75"/>
      <c r="AS512" s="76"/>
      <c r="AT512" s="74"/>
      <c r="AU512" s="75"/>
      <c r="AV512" s="76"/>
      <c r="AW512" s="74"/>
      <c r="AX512" s="75"/>
      <c r="AY512" s="61"/>
    </row>
    <row r="513" spans="1:51" ht="104.25" customHeight="1">
      <c r="A513" s="199" t="s">
        <v>12</v>
      </c>
      <c r="B513" s="530" t="s">
        <v>631</v>
      </c>
      <c r="C513" s="531" t="s">
        <v>622</v>
      </c>
      <c r="D513" s="106">
        <v>266.76</v>
      </c>
      <c r="E513" s="532">
        <v>120</v>
      </c>
      <c r="F513" s="107">
        <f>SUM(D513*E513)</f>
        <v>32011.199999999997</v>
      </c>
      <c r="G513" s="108">
        <f>SUM(F513*1.17)</f>
        <v>37453.103999999992</v>
      </c>
      <c r="H513" s="222"/>
      <c r="I513" s="223"/>
      <c r="J513" s="223"/>
      <c r="K513" s="224"/>
      <c r="L513" s="197"/>
      <c r="M513" s="113"/>
      <c r="N513" s="114"/>
      <c r="O513" s="198"/>
      <c r="P513" s="82"/>
      <c r="Q513" s="75"/>
      <c r="R513" s="76"/>
      <c r="S513" s="74"/>
      <c r="T513" s="75"/>
      <c r="U513" s="76"/>
      <c r="V513" s="74"/>
      <c r="W513" s="83"/>
      <c r="X513" s="76"/>
      <c r="Y513" s="74"/>
      <c r="Z513" s="75"/>
      <c r="AA513" s="76"/>
      <c r="AB513" s="74"/>
      <c r="AC513" s="75"/>
      <c r="AD513" s="76"/>
      <c r="AE513" s="74"/>
      <c r="AF513" s="75"/>
      <c r="AG513" s="61"/>
      <c r="AH513" s="61"/>
      <c r="AI513" s="75"/>
      <c r="AJ513" s="76"/>
      <c r="AK513" s="74"/>
      <c r="AL513" s="75"/>
      <c r="AM513" s="76"/>
      <c r="AN513" s="74"/>
      <c r="AO513" s="75"/>
      <c r="AP513" s="76"/>
      <c r="AQ513" s="74"/>
      <c r="AR513" s="75"/>
      <c r="AS513" s="76"/>
      <c r="AT513" s="74"/>
      <c r="AU513" s="75"/>
      <c r="AV513" s="76"/>
      <c r="AW513" s="74"/>
      <c r="AX513" s="75"/>
      <c r="AY513" s="61"/>
    </row>
    <row r="514" spans="1:51" ht="233.25" customHeight="1">
      <c r="A514" s="199" t="s">
        <v>241</v>
      </c>
      <c r="B514" s="530" t="s">
        <v>632</v>
      </c>
      <c r="C514" s="531" t="s">
        <v>229</v>
      </c>
      <c r="D514" s="106">
        <v>136.80000000000001</v>
      </c>
      <c r="E514" s="532">
        <v>36.5</v>
      </c>
      <c r="F514" s="107">
        <f>SUM(D514*E514)</f>
        <v>4993.2000000000007</v>
      </c>
      <c r="G514" s="108">
        <f>SUM(F514*1.17)</f>
        <v>5842.0440000000008</v>
      </c>
      <c r="H514" s="222"/>
      <c r="I514" s="223"/>
      <c r="J514" s="223"/>
      <c r="K514" s="224"/>
      <c r="L514" s="197"/>
      <c r="M514" s="113"/>
      <c r="N514" s="114"/>
      <c r="O514" s="198"/>
      <c r="P514" s="82"/>
      <c r="Q514" s="75"/>
      <c r="R514" s="76"/>
      <c r="S514" s="74"/>
      <c r="T514" s="75"/>
      <c r="U514" s="76"/>
      <c r="V514" s="74"/>
      <c r="W514" s="83"/>
      <c r="X514" s="76"/>
      <c r="Y514" s="74"/>
      <c r="Z514" s="75"/>
      <c r="AA514" s="76"/>
      <c r="AB514" s="74"/>
      <c r="AC514" s="75"/>
      <c r="AD514" s="76"/>
      <c r="AE514" s="74"/>
      <c r="AF514" s="75"/>
      <c r="AG514" s="61"/>
      <c r="AH514" s="61"/>
      <c r="AI514" s="75"/>
      <c r="AJ514" s="76"/>
      <c r="AK514" s="74"/>
      <c r="AL514" s="75"/>
      <c r="AM514" s="76"/>
      <c r="AN514" s="74"/>
      <c r="AO514" s="75"/>
      <c r="AP514" s="76"/>
      <c r="AQ514" s="74"/>
      <c r="AR514" s="75"/>
      <c r="AS514" s="76"/>
      <c r="AT514" s="74"/>
      <c r="AU514" s="75"/>
      <c r="AV514" s="76"/>
      <c r="AW514" s="74"/>
      <c r="AX514" s="75"/>
      <c r="AY514" s="61"/>
    </row>
    <row r="515" spans="1:51" ht="49.5" customHeight="1">
      <c r="A515" s="199" t="s">
        <v>558</v>
      </c>
      <c r="B515" s="530" t="s">
        <v>633</v>
      </c>
      <c r="C515" s="531" t="s">
        <v>628</v>
      </c>
      <c r="D515" s="106">
        <v>92</v>
      </c>
      <c r="E515" s="532">
        <v>5.5</v>
      </c>
      <c r="F515" s="107">
        <f>SUM(D515*E515)</f>
        <v>506</v>
      </c>
      <c r="G515" s="108">
        <f>SUM(F515*1.17)</f>
        <v>592.02</v>
      </c>
      <c r="H515" s="222"/>
      <c r="I515" s="223"/>
      <c r="J515" s="223"/>
      <c r="K515" s="224"/>
      <c r="L515" s="197"/>
      <c r="M515" s="113"/>
      <c r="N515" s="114"/>
      <c r="O515" s="198"/>
      <c r="P515" s="82"/>
      <c r="Q515" s="75"/>
      <c r="R515" s="76"/>
      <c r="S515" s="74"/>
      <c r="T515" s="75"/>
      <c r="U515" s="76"/>
      <c r="V515" s="74"/>
      <c r="W515" s="83"/>
      <c r="X515" s="76"/>
      <c r="Y515" s="74"/>
      <c r="Z515" s="75"/>
      <c r="AA515" s="76"/>
      <c r="AB515" s="74"/>
      <c r="AC515" s="75"/>
      <c r="AD515" s="76"/>
      <c r="AE515" s="74"/>
      <c r="AF515" s="75"/>
      <c r="AG515" s="61"/>
      <c r="AH515" s="61"/>
      <c r="AI515" s="75"/>
      <c r="AJ515" s="76"/>
      <c r="AK515" s="74"/>
      <c r="AL515" s="75"/>
      <c r="AM515" s="76"/>
      <c r="AN515" s="74"/>
      <c r="AO515" s="75"/>
      <c r="AP515" s="76"/>
      <c r="AQ515" s="74"/>
      <c r="AR515" s="75"/>
      <c r="AS515" s="76"/>
      <c r="AT515" s="74"/>
      <c r="AU515" s="75"/>
      <c r="AV515" s="76"/>
      <c r="AW515" s="74"/>
      <c r="AX515" s="75"/>
      <c r="AY515" s="61"/>
    </row>
    <row r="516" spans="1:51" ht="49.5" customHeight="1">
      <c r="A516" s="537" t="s">
        <v>14</v>
      </c>
      <c r="B516" s="538" t="s">
        <v>634</v>
      </c>
      <c r="C516" s="547"/>
      <c r="D516" s="548"/>
      <c r="E516" s="549"/>
      <c r="F516" s="542">
        <f>SUM(F517+F519+F523+F531+F534+F537+F539)</f>
        <v>30796.5</v>
      </c>
      <c r="G516" s="543">
        <f>SUM(G517+G519+G523+G531+G534+G537+G539)</f>
        <v>36031.904999999999</v>
      </c>
      <c r="H516" s="222"/>
      <c r="I516" s="223"/>
      <c r="J516" s="223"/>
      <c r="K516" s="224"/>
      <c r="L516" s="197"/>
      <c r="M516" s="113"/>
      <c r="N516" s="114"/>
      <c r="O516" s="198"/>
      <c r="P516" s="82"/>
      <c r="Q516" s="75"/>
      <c r="R516" s="76"/>
      <c r="S516" s="74"/>
      <c r="T516" s="75"/>
      <c r="U516" s="76"/>
      <c r="V516" s="74"/>
      <c r="W516" s="83"/>
      <c r="X516" s="76"/>
      <c r="Y516" s="74"/>
      <c r="Z516" s="75"/>
      <c r="AA516" s="76"/>
      <c r="AB516" s="74"/>
      <c r="AC516" s="75"/>
      <c r="AD516" s="76"/>
      <c r="AE516" s="74"/>
      <c r="AF516" s="75"/>
      <c r="AG516" s="61"/>
      <c r="AH516" s="61"/>
      <c r="AI516" s="75"/>
      <c r="AJ516" s="76"/>
      <c r="AK516" s="74"/>
      <c r="AL516" s="75"/>
      <c r="AM516" s="76"/>
      <c r="AN516" s="74"/>
      <c r="AO516" s="75"/>
      <c r="AP516" s="76"/>
      <c r="AQ516" s="74"/>
      <c r="AR516" s="75"/>
      <c r="AS516" s="76"/>
      <c r="AT516" s="74"/>
      <c r="AU516" s="75"/>
      <c r="AV516" s="76"/>
      <c r="AW516" s="74"/>
      <c r="AX516" s="75"/>
      <c r="AY516" s="61"/>
    </row>
    <row r="517" spans="1:51" ht="49.5" customHeight="1">
      <c r="A517" s="550" t="s">
        <v>15</v>
      </c>
      <c r="B517" s="551" t="s">
        <v>636</v>
      </c>
      <c r="C517" s="552"/>
      <c r="D517" s="553"/>
      <c r="E517" s="554"/>
      <c r="F517" s="555">
        <f>SUM(F518)</f>
        <v>7600</v>
      </c>
      <c r="G517" s="556">
        <f>SUM(G518)</f>
        <v>8892</v>
      </c>
      <c r="H517" s="222"/>
      <c r="I517" s="223"/>
      <c r="J517" s="223"/>
      <c r="K517" s="224"/>
      <c r="L517" s="197"/>
      <c r="M517" s="113"/>
      <c r="N517" s="114"/>
      <c r="O517" s="198"/>
      <c r="P517" s="82"/>
      <c r="Q517" s="75"/>
      <c r="R517" s="76"/>
      <c r="S517" s="74"/>
      <c r="T517" s="75"/>
      <c r="U517" s="76"/>
      <c r="V517" s="74"/>
      <c r="W517" s="83"/>
      <c r="X517" s="76"/>
      <c r="Y517" s="74"/>
      <c r="Z517" s="75"/>
      <c r="AA517" s="76"/>
      <c r="AB517" s="74"/>
      <c r="AC517" s="75"/>
      <c r="AD517" s="76"/>
      <c r="AE517" s="74"/>
      <c r="AF517" s="75"/>
      <c r="AG517" s="61"/>
      <c r="AH517" s="61"/>
      <c r="AI517" s="75"/>
      <c r="AJ517" s="76"/>
      <c r="AK517" s="74"/>
      <c r="AL517" s="75"/>
      <c r="AM517" s="76"/>
      <c r="AN517" s="74"/>
      <c r="AO517" s="75"/>
      <c r="AP517" s="76"/>
      <c r="AQ517" s="74"/>
      <c r="AR517" s="75"/>
      <c r="AS517" s="76"/>
      <c r="AT517" s="74"/>
      <c r="AU517" s="75"/>
      <c r="AV517" s="76"/>
      <c r="AW517" s="74"/>
      <c r="AX517" s="75"/>
      <c r="AY517" s="61"/>
    </row>
    <row r="518" spans="1:51" ht="69.75" customHeight="1">
      <c r="A518" s="199" t="s">
        <v>637</v>
      </c>
      <c r="B518" s="530" t="s">
        <v>635</v>
      </c>
      <c r="C518" s="531" t="s">
        <v>11</v>
      </c>
      <c r="D518" s="106">
        <v>16</v>
      </c>
      <c r="E518" s="532">
        <v>475</v>
      </c>
      <c r="F518" s="107">
        <f>SUM(D518*E518)</f>
        <v>7600</v>
      </c>
      <c r="G518" s="108">
        <f>SUM(F518*1.17)</f>
        <v>8892</v>
      </c>
      <c r="H518" s="222"/>
      <c r="I518" s="223"/>
      <c r="J518" s="223"/>
      <c r="K518" s="224"/>
      <c r="L518" s="197"/>
      <c r="M518" s="113"/>
      <c r="N518" s="114"/>
      <c r="O518" s="198"/>
      <c r="P518" s="82"/>
      <c r="Q518" s="75"/>
      <c r="R518" s="76"/>
      <c r="S518" s="74"/>
      <c r="T518" s="75"/>
      <c r="U518" s="76"/>
      <c r="V518" s="74"/>
      <c r="W518" s="83"/>
      <c r="X518" s="76"/>
      <c r="Y518" s="74"/>
      <c r="Z518" s="75"/>
      <c r="AA518" s="76"/>
      <c r="AB518" s="74"/>
      <c r="AC518" s="75"/>
      <c r="AD518" s="76"/>
      <c r="AE518" s="74"/>
      <c r="AF518" s="75"/>
      <c r="AG518" s="61"/>
      <c r="AH518" s="61"/>
      <c r="AI518" s="75"/>
      <c r="AJ518" s="76"/>
      <c r="AK518" s="74"/>
      <c r="AL518" s="75"/>
      <c r="AM518" s="76"/>
      <c r="AN518" s="74"/>
      <c r="AO518" s="75"/>
      <c r="AP518" s="76"/>
      <c r="AQ518" s="74"/>
      <c r="AR518" s="75"/>
      <c r="AS518" s="76"/>
      <c r="AT518" s="74"/>
      <c r="AU518" s="75"/>
      <c r="AV518" s="76"/>
      <c r="AW518" s="74"/>
      <c r="AX518" s="75"/>
      <c r="AY518" s="61"/>
    </row>
    <row r="519" spans="1:51" ht="49.5" customHeight="1">
      <c r="A519" s="557" t="s">
        <v>16</v>
      </c>
      <c r="B519" s="558" t="s">
        <v>639</v>
      </c>
      <c r="C519" s="559"/>
      <c r="D519" s="560"/>
      <c r="E519" s="561"/>
      <c r="F519" s="562">
        <f>SUM(F520:F522)</f>
        <v>1744</v>
      </c>
      <c r="G519" s="563">
        <f>SUM(G520:G522)</f>
        <v>2040.48</v>
      </c>
      <c r="H519" s="222"/>
      <c r="I519" s="223"/>
      <c r="J519" s="223"/>
      <c r="K519" s="224"/>
      <c r="L519" s="197"/>
      <c r="M519" s="113"/>
      <c r="N519" s="114"/>
      <c r="O519" s="198"/>
      <c r="P519" s="82"/>
      <c r="Q519" s="75"/>
      <c r="R519" s="76"/>
      <c r="S519" s="74"/>
      <c r="T519" s="75"/>
      <c r="U519" s="76"/>
      <c r="V519" s="74"/>
      <c r="W519" s="83"/>
      <c r="X519" s="76"/>
      <c r="Y519" s="74"/>
      <c r="Z519" s="75"/>
      <c r="AA519" s="76"/>
      <c r="AB519" s="74"/>
      <c r="AC519" s="75"/>
      <c r="AD519" s="76"/>
      <c r="AE519" s="74"/>
      <c r="AF519" s="75"/>
      <c r="AG519" s="61"/>
      <c r="AH519" s="61"/>
      <c r="AI519" s="75"/>
      <c r="AJ519" s="76"/>
      <c r="AK519" s="74"/>
      <c r="AL519" s="75"/>
      <c r="AM519" s="76"/>
      <c r="AN519" s="74"/>
      <c r="AO519" s="75"/>
      <c r="AP519" s="76"/>
      <c r="AQ519" s="74"/>
      <c r="AR519" s="75"/>
      <c r="AS519" s="76"/>
      <c r="AT519" s="74"/>
      <c r="AU519" s="75"/>
      <c r="AV519" s="76"/>
      <c r="AW519" s="74"/>
      <c r="AX519" s="75"/>
      <c r="AY519" s="61"/>
    </row>
    <row r="520" spans="1:51" ht="49.5" customHeight="1">
      <c r="A520" s="199" t="s">
        <v>642</v>
      </c>
      <c r="B520" s="530" t="s">
        <v>640</v>
      </c>
      <c r="C520" s="531" t="s">
        <v>628</v>
      </c>
      <c r="D520" s="106">
        <v>12</v>
      </c>
      <c r="E520" s="532">
        <v>9.5</v>
      </c>
      <c r="F520" s="107">
        <f>SUM(D520*E520)</f>
        <v>114</v>
      </c>
      <c r="G520" s="108">
        <f>SUM(F520*1.17)</f>
        <v>133.38</v>
      </c>
      <c r="H520" s="222"/>
      <c r="I520" s="223"/>
      <c r="J520" s="223"/>
      <c r="K520" s="224"/>
      <c r="L520" s="197"/>
      <c r="M520" s="113"/>
      <c r="N520" s="114"/>
      <c r="O520" s="198"/>
      <c r="P520" s="82"/>
      <c r="Q520" s="75"/>
      <c r="R520" s="76"/>
      <c r="S520" s="74"/>
      <c r="T520" s="75"/>
      <c r="U520" s="76"/>
      <c r="V520" s="74"/>
      <c r="W520" s="83"/>
      <c r="X520" s="76"/>
      <c r="Y520" s="74"/>
      <c r="Z520" s="75"/>
      <c r="AA520" s="76"/>
      <c r="AB520" s="74"/>
      <c r="AC520" s="75"/>
      <c r="AD520" s="76"/>
      <c r="AE520" s="74"/>
      <c r="AF520" s="75"/>
      <c r="AG520" s="61"/>
      <c r="AH520" s="61"/>
      <c r="AI520" s="75"/>
      <c r="AJ520" s="76"/>
      <c r="AK520" s="74"/>
      <c r="AL520" s="75"/>
      <c r="AM520" s="76"/>
      <c r="AN520" s="74"/>
      <c r="AO520" s="75"/>
      <c r="AP520" s="76"/>
      <c r="AQ520" s="74"/>
      <c r="AR520" s="75"/>
      <c r="AS520" s="76"/>
      <c r="AT520" s="74"/>
      <c r="AU520" s="75"/>
      <c r="AV520" s="76"/>
      <c r="AW520" s="74"/>
      <c r="AX520" s="75"/>
      <c r="AY520" s="61"/>
    </row>
    <row r="521" spans="1:51" ht="49.5" customHeight="1">
      <c r="A521" s="199" t="s">
        <v>643</v>
      </c>
      <c r="B521" s="530" t="s">
        <v>641</v>
      </c>
      <c r="C521" s="531" t="s">
        <v>628</v>
      </c>
      <c r="D521" s="106">
        <v>335</v>
      </c>
      <c r="E521" s="532">
        <v>3</v>
      </c>
      <c r="F521" s="107">
        <f>SUM(D521*E521)</f>
        <v>1005</v>
      </c>
      <c r="G521" s="108">
        <f>SUM(F521*1.17)</f>
        <v>1175.8499999999999</v>
      </c>
      <c r="H521" s="222"/>
      <c r="I521" s="223"/>
      <c r="J521" s="223"/>
      <c r="K521" s="224"/>
      <c r="L521" s="197"/>
      <c r="M521" s="113"/>
      <c r="N521" s="114"/>
      <c r="O521" s="198"/>
      <c r="P521" s="82"/>
      <c r="Q521" s="75"/>
      <c r="R521" s="76"/>
      <c r="S521" s="74"/>
      <c r="T521" s="75"/>
      <c r="U521" s="76"/>
      <c r="V521" s="74"/>
      <c r="W521" s="83"/>
      <c r="X521" s="76"/>
      <c r="Y521" s="74"/>
      <c r="Z521" s="75"/>
      <c r="AA521" s="76"/>
      <c r="AB521" s="74"/>
      <c r="AC521" s="75"/>
      <c r="AD521" s="76"/>
      <c r="AE521" s="74"/>
      <c r="AF521" s="75"/>
      <c r="AG521" s="61"/>
      <c r="AH521" s="61"/>
      <c r="AI521" s="75"/>
      <c r="AJ521" s="76"/>
      <c r="AK521" s="74"/>
      <c r="AL521" s="75"/>
      <c r="AM521" s="76"/>
      <c r="AN521" s="74"/>
      <c r="AO521" s="75"/>
      <c r="AP521" s="76"/>
      <c r="AQ521" s="74"/>
      <c r="AR521" s="75"/>
      <c r="AS521" s="76"/>
      <c r="AT521" s="74"/>
      <c r="AU521" s="75"/>
      <c r="AV521" s="76"/>
      <c r="AW521" s="74"/>
      <c r="AX521" s="75"/>
      <c r="AY521" s="61"/>
    </row>
    <row r="522" spans="1:51" ht="49.5" customHeight="1">
      <c r="A522" s="199" t="s">
        <v>638</v>
      </c>
      <c r="B522" s="530" t="s">
        <v>644</v>
      </c>
      <c r="C522" s="531" t="s">
        <v>645</v>
      </c>
      <c r="D522" s="106">
        <v>25</v>
      </c>
      <c r="E522" s="532">
        <v>25</v>
      </c>
      <c r="F522" s="107">
        <f>SUM(D522*E522)</f>
        <v>625</v>
      </c>
      <c r="G522" s="108">
        <f>SUM(F522*1.17)</f>
        <v>731.25</v>
      </c>
      <c r="H522" s="222"/>
      <c r="I522" s="223"/>
      <c r="J522" s="223"/>
      <c r="K522" s="224"/>
      <c r="L522" s="197"/>
      <c r="M522" s="113"/>
      <c r="N522" s="114"/>
      <c r="O522" s="198"/>
      <c r="P522" s="82"/>
      <c r="Q522" s="75"/>
      <c r="R522" s="76"/>
      <c r="S522" s="74"/>
      <c r="T522" s="75"/>
      <c r="U522" s="76"/>
      <c r="V522" s="74"/>
      <c r="W522" s="83"/>
      <c r="X522" s="76"/>
      <c r="Y522" s="74"/>
      <c r="Z522" s="75"/>
      <c r="AA522" s="76"/>
      <c r="AB522" s="74"/>
      <c r="AC522" s="75"/>
      <c r="AD522" s="76"/>
      <c r="AE522" s="74"/>
      <c r="AF522" s="75"/>
      <c r="AG522" s="61"/>
      <c r="AH522" s="61"/>
      <c r="AI522" s="75"/>
      <c r="AJ522" s="76"/>
      <c r="AK522" s="74"/>
      <c r="AL522" s="75"/>
      <c r="AM522" s="76"/>
      <c r="AN522" s="74"/>
      <c r="AO522" s="75"/>
      <c r="AP522" s="76"/>
      <c r="AQ522" s="74"/>
      <c r="AR522" s="75"/>
      <c r="AS522" s="76"/>
      <c r="AT522" s="74"/>
      <c r="AU522" s="75"/>
      <c r="AV522" s="76"/>
      <c r="AW522" s="74"/>
      <c r="AX522" s="75"/>
      <c r="AY522" s="61"/>
    </row>
    <row r="523" spans="1:51" ht="49.5" customHeight="1">
      <c r="A523" s="564" t="s">
        <v>583</v>
      </c>
      <c r="B523" s="558" t="s">
        <v>646</v>
      </c>
      <c r="C523" s="559"/>
      <c r="D523" s="560"/>
      <c r="E523" s="561"/>
      <c r="F523" s="562">
        <f>SUM(F524:F530)</f>
        <v>4752.5</v>
      </c>
      <c r="G523" s="563">
        <f>SUM(G524:G530)</f>
        <v>5560.4249999999993</v>
      </c>
      <c r="H523" s="222"/>
      <c r="I523" s="223"/>
      <c r="J523" s="223"/>
      <c r="K523" s="224"/>
      <c r="L523" s="197"/>
      <c r="M523" s="113"/>
      <c r="N523" s="114"/>
      <c r="O523" s="198"/>
      <c r="P523" s="82"/>
      <c r="Q523" s="75"/>
      <c r="R523" s="76"/>
      <c r="S523" s="74"/>
      <c r="T523" s="75"/>
      <c r="U523" s="76"/>
      <c r="V523" s="74"/>
      <c r="W523" s="83"/>
      <c r="X523" s="76"/>
      <c r="Y523" s="74"/>
      <c r="Z523" s="75"/>
      <c r="AA523" s="76"/>
      <c r="AB523" s="74"/>
      <c r="AC523" s="75"/>
      <c r="AD523" s="76"/>
      <c r="AE523" s="74"/>
      <c r="AF523" s="75"/>
      <c r="AG523" s="61"/>
      <c r="AH523" s="61"/>
      <c r="AI523" s="75"/>
      <c r="AJ523" s="76"/>
      <c r="AK523" s="74"/>
      <c r="AL523" s="75"/>
      <c r="AM523" s="76"/>
      <c r="AN523" s="74"/>
      <c r="AO523" s="75"/>
      <c r="AP523" s="76"/>
      <c r="AQ523" s="74"/>
      <c r="AR523" s="75"/>
      <c r="AS523" s="76"/>
      <c r="AT523" s="74"/>
      <c r="AU523" s="75"/>
      <c r="AV523" s="76"/>
      <c r="AW523" s="74"/>
      <c r="AX523" s="75"/>
      <c r="AY523" s="61"/>
    </row>
    <row r="524" spans="1:51" ht="63" customHeight="1">
      <c r="A524" s="565" t="s">
        <v>647</v>
      </c>
      <c r="B524" s="566" t="s">
        <v>648</v>
      </c>
      <c r="C524" s="567" t="s">
        <v>628</v>
      </c>
      <c r="D524" s="106">
        <v>360</v>
      </c>
      <c r="E524" s="532">
        <v>6</v>
      </c>
      <c r="F524" s="107">
        <f t="shared" ref="F524:F530" si="686">SUM(D524*E524)</f>
        <v>2160</v>
      </c>
      <c r="G524" s="108">
        <f t="shared" ref="G524:G530" si="687">SUM(F524*1.17)</f>
        <v>2527.1999999999998</v>
      </c>
      <c r="H524" s="222"/>
      <c r="I524" s="223"/>
      <c r="J524" s="223"/>
      <c r="K524" s="224"/>
      <c r="L524" s="197"/>
      <c r="M524" s="113"/>
      <c r="N524" s="114"/>
      <c r="O524" s="198"/>
      <c r="P524" s="82"/>
      <c r="Q524" s="75"/>
      <c r="R524" s="76"/>
      <c r="S524" s="74"/>
      <c r="T524" s="75"/>
      <c r="U524" s="76"/>
      <c r="V524" s="74"/>
      <c r="W524" s="83"/>
      <c r="X524" s="76"/>
      <c r="Y524" s="74"/>
      <c r="Z524" s="75"/>
      <c r="AA524" s="76"/>
      <c r="AB524" s="74"/>
      <c r="AC524" s="75"/>
      <c r="AD524" s="76"/>
      <c r="AE524" s="74"/>
      <c r="AF524" s="75"/>
      <c r="AG524" s="61"/>
      <c r="AH524" s="61"/>
      <c r="AI524" s="75"/>
      <c r="AJ524" s="76"/>
      <c r="AK524" s="74"/>
      <c r="AL524" s="75"/>
      <c r="AM524" s="76"/>
      <c r="AN524" s="74"/>
      <c r="AO524" s="75"/>
      <c r="AP524" s="76"/>
      <c r="AQ524" s="74"/>
      <c r="AR524" s="75"/>
      <c r="AS524" s="76"/>
      <c r="AT524" s="74"/>
      <c r="AU524" s="75"/>
      <c r="AV524" s="76"/>
      <c r="AW524" s="74"/>
      <c r="AX524" s="75"/>
      <c r="AY524" s="61"/>
    </row>
    <row r="525" spans="1:51" ht="67.5" customHeight="1">
      <c r="A525" s="565" t="s">
        <v>649</v>
      </c>
      <c r="B525" s="566" t="s">
        <v>650</v>
      </c>
      <c r="C525" s="567" t="s">
        <v>628</v>
      </c>
      <c r="D525" s="106">
        <v>155</v>
      </c>
      <c r="E525" s="532">
        <v>2.5</v>
      </c>
      <c r="F525" s="107">
        <f t="shared" si="686"/>
        <v>387.5</v>
      </c>
      <c r="G525" s="108">
        <f t="shared" si="687"/>
        <v>453.375</v>
      </c>
      <c r="H525" s="222"/>
      <c r="I525" s="223"/>
      <c r="J525" s="223"/>
      <c r="K525" s="224"/>
      <c r="L525" s="197"/>
      <c r="M525" s="113"/>
      <c r="N525" s="114"/>
      <c r="O525" s="198"/>
      <c r="P525" s="82"/>
      <c r="Q525" s="75"/>
      <c r="R525" s="76"/>
      <c r="S525" s="74"/>
      <c r="T525" s="75"/>
      <c r="U525" s="76"/>
      <c r="V525" s="74"/>
      <c r="W525" s="83"/>
      <c r="X525" s="76"/>
      <c r="Y525" s="74"/>
      <c r="Z525" s="75"/>
      <c r="AA525" s="76"/>
      <c r="AB525" s="74"/>
      <c r="AC525" s="75"/>
      <c r="AD525" s="76"/>
      <c r="AE525" s="74"/>
      <c r="AF525" s="75"/>
      <c r="AG525" s="61"/>
      <c r="AH525" s="61"/>
      <c r="AI525" s="75"/>
      <c r="AJ525" s="76"/>
      <c r="AK525" s="74"/>
      <c r="AL525" s="75"/>
      <c r="AM525" s="76"/>
      <c r="AN525" s="74"/>
      <c r="AO525" s="75"/>
      <c r="AP525" s="76"/>
      <c r="AQ525" s="74"/>
      <c r="AR525" s="75"/>
      <c r="AS525" s="76"/>
      <c r="AT525" s="74"/>
      <c r="AU525" s="75"/>
      <c r="AV525" s="76"/>
      <c r="AW525" s="74"/>
      <c r="AX525" s="75"/>
      <c r="AY525" s="61"/>
    </row>
    <row r="526" spans="1:51" ht="99" customHeight="1">
      <c r="A526" s="565" t="s">
        <v>651</v>
      </c>
      <c r="B526" s="566" t="s">
        <v>652</v>
      </c>
      <c r="C526" s="567" t="s">
        <v>11</v>
      </c>
      <c r="D526" s="106">
        <v>6</v>
      </c>
      <c r="E526" s="532">
        <v>50</v>
      </c>
      <c r="F526" s="107">
        <f t="shared" si="686"/>
        <v>300</v>
      </c>
      <c r="G526" s="108">
        <f t="shared" si="687"/>
        <v>351</v>
      </c>
      <c r="H526" s="222"/>
      <c r="I526" s="223"/>
      <c r="J526" s="223"/>
      <c r="K526" s="224"/>
      <c r="L526" s="197"/>
      <c r="M526" s="113"/>
      <c r="N526" s="114"/>
      <c r="O526" s="198"/>
      <c r="P526" s="82"/>
      <c r="Q526" s="75"/>
      <c r="R526" s="76"/>
      <c r="S526" s="74"/>
      <c r="T526" s="75"/>
      <c r="U526" s="76"/>
      <c r="V526" s="74"/>
      <c r="W526" s="83"/>
      <c r="X526" s="76"/>
      <c r="Y526" s="74"/>
      <c r="Z526" s="75"/>
      <c r="AA526" s="76"/>
      <c r="AB526" s="74"/>
      <c r="AC526" s="75"/>
      <c r="AD526" s="76"/>
      <c r="AE526" s="74"/>
      <c r="AF526" s="75"/>
      <c r="AG526" s="61"/>
      <c r="AH526" s="61"/>
      <c r="AI526" s="75"/>
      <c r="AJ526" s="76"/>
      <c r="AK526" s="74"/>
      <c r="AL526" s="75"/>
      <c r="AM526" s="76"/>
      <c r="AN526" s="74"/>
      <c r="AO526" s="75"/>
      <c r="AP526" s="76"/>
      <c r="AQ526" s="74"/>
      <c r="AR526" s="75"/>
      <c r="AS526" s="76"/>
      <c r="AT526" s="74"/>
      <c r="AU526" s="75"/>
      <c r="AV526" s="76"/>
      <c r="AW526" s="74"/>
      <c r="AX526" s="75"/>
      <c r="AY526" s="61"/>
    </row>
    <row r="527" spans="1:51" ht="99" customHeight="1">
      <c r="A527" s="565" t="s">
        <v>653</v>
      </c>
      <c r="B527" s="566" t="s">
        <v>654</v>
      </c>
      <c r="C527" s="567" t="s">
        <v>11</v>
      </c>
      <c r="D527" s="106">
        <v>7</v>
      </c>
      <c r="E527" s="532">
        <v>55</v>
      </c>
      <c r="F527" s="107">
        <f t="shared" si="686"/>
        <v>385</v>
      </c>
      <c r="G527" s="108">
        <f t="shared" si="687"/>
        <v>450.45</v>
      </c>
      <c r="H527" s="222"/>
      <c r="I527" s="223"/>
      <c r="J527" s="223"/>
      <c r="K527" s="224"/>
      <c r="L527" s="197"/>
      <c r="M527" s="113"/>
      <c r="N527" s="114"/>
      <c r="O527" s="198"/>
      <c r="P527" s="82"/>
      <c r="Q527" s="75"/>
      <c r="R527" s="76"/>
      <c r="S527" s="74"/>
      <c r="T527" s="75"/>
      <c r="U527" s="76"/>
      <c r="V527" s="74"/>
      <c r="W527" s="83"/>
      <c r="X527" s="76"/>
      <c r="Y527" s="74"/>
      <c r="Z527" s="75"/>
      <c r="AA527" s="76"/>
      <c r="AB527" s="74"/>
      <c r="AC527" s="75"/>
      <c r="AD527" s="76"/>
      <c r="AE527" s="74"/>
      <c r="AF527" s="75"/>
      <c r="AG527" s="61"/>
      <c r="AH527" s="61"/>
      <c r="AI527" s="75"/>
      <c r="AJ527" s="76"/>
      <c r="AK527" s="74"/>
      <c r="AL527" s="75"/>
      <c r="AM527" s="76"/>
      <c r="AN527" s="74"/>
      <c r="AO527" s="75"/>
      <c r="AP527" s="76"/>
      <c r="AQ527" s="74"/>
      <c r="AR527" s="75"/>
      <c r="AS527" s="76"/>
      <c r="AT527" s="74"/>
      <c r="AU527" s="75"/>
      <c r="AV527" s="76"/>
      <c r="AW527" s="74"/>
      <c r="AX527" s="75"/>
      <c r="AY527" s="61"/>
    </row>
    <row r="528" spans="1:51" ht="79.5" customHeight="1">
      <c r="A528" s="565" t="s">
        <v>655</v>
      </c>
      <c r="B528" s="566" t="s">
        <v>656</v>
      </c>
      <c r="C528" s="567" t="s">
        <v>11</v>
      </c>
      <c r="D528" s="106">
        <v>120</v>
      </c>
      <c r="E528" s="532">
        <v>6</v>
      </c>
      <c r="F528" s="107">
        <f t="shared" si="686"/>
        <v>720</v>
      </c>
      <c r="G528" s="108">
        <f t="shared" si="687"/>
        <v>842.4</v>
      </c>
      <c r="H528" s="222"/>
      <c r="I528" s="223"/>
      <c r="J528" s="223"/>
      <c r="K528" s="224"/>
      <c r="L528" s="197"/>
      <c r="M528" s="113"/>
      <c r="N528" s="114"/>
      <c r="O528" s="198"/>
      <c r="P528" s="82"/>
      <c r="Q528" s="75"/>
      <c r="R528" s="76"/>
      <c r="S528" s="74"/>
      <c r="T528" s="75"/>
      <c r="U528" s="76"/>
      <c r="V528" s="74"/>
      <c r="W528" s="83"/>
      <c r="X528" s="76"/>
      <c r="Y528" s="74"/>
      <c r="Z528" s="75"/>
      <c r="AA528" s="76"/>
      <c r="AB528" s="74"/>
      <c r="AC528" s="75"/>
      <c r="AD528" s="76"/>
      <c r="AE528" s="74"/>
      <c r="AF528" s="75"/>
      <c r="AG528" s="61"/>
      <c r="AH528" s="61"/>
      <c r="AI528" s="75"/>
      <c r="AJ528" s="76"/>
      <c r="AK528" s="74"/>
      <c r="AL528" s="75"/>
      <c r="AM528" s="76"/>
      <c r="AN528" s="74"/>
      <c r="AO528" s="75"/>
      <c r="AP528" s="76"/>
      <c r="AQ528" s="74"/>
      <c r="AR528" s="75"/>
      <c r="AS528" s="76"/>
      <c r="AT528" s="74"/>
      <c r="AU528" s="75"/>
      <c r="AV528" s="76"/>
      <c r="AW528" s="74"/>
      <c r="AX528" s="75"/>
      <c r="AY528" s="61"/>
    </row>
    <row r="529" spans="1:52" ht="49.5" customHeight="1">
      <c r="A529" s="565" t="s">
        <v>657</v>
      </c>
      <c r="B529" s="566" t="s">
        <v>658</v>
      </c>
      <c r="C529" s="567" t="s">
        <v>11</v>
      </c>
      <c r="D529" s="106">
        <v>10</v>
      </c>
      <c r="E529" s="532">
        <v>20</v>
      </c>
      <c r="F529" s="107">
        <f t="shared" si="686"/>
        <v>200</v>
      </c>
      <c r="G529" s="108">
        <f t="shared" si="687"/>
        <v>234</v>
      </c>
      <c r="H529" s="222"/>
      <c r="I529" s="223"/>
      <c r="J529" s="223"/>
      <c r="K529" s="224"/>
      <c r="L529" s="197"/>
      <c r="M529" s="113"/>
      <c r="N529" s="114"/>
      <c r="O529" s="198"/>
      <c r="P529" s="82"/>
      <c r="Q529" s="75"/>
      <c r="R529" s="76"/>
      <c r="S529" s="74"/>
      <c r="T529" s="75"/>
      <c r="U529" s="76"/>
      <c r="V529" s="74"/>
      <c r="W529" s="83"/>
      <c r="X529" s="76"/>
      <c r="Y529" s="74"/>
      <c r="Z529" s="75"/>
      <c r="AA529" s="76"/>
      <c r="AB529" s="74"/>
      <c r="AC529" s="75"/>
      <c r="AD529" s="76"/>
      <c r="AE529" s="74"/>
      <c r="AF529" s="75"/>
      <c r="AG529" s="61"/>
      <c r="AH529" s="61"/>
      <c r="AI529" s="75"/>
      <c r="AJ529" s="76"/>
      <c r="AK529" s="74"/>
      <c r="AL529" s="75"/>
      <c r="AM529" s="76"/>
      <c r="AN529" s="74"/>
      <c r="AO529" s="75"/>
      <c r="AP529" s="76"/>
      <c r="AQ529" s="74"/>
      <c r="AR529" s="75"/>
      <c r="AS529" s="76"/>
      <c r="AT529" s="74"/>
      <c r="AU529" s="75"/>
      <c r="AV529" s="76"/>
      <c r="AW529" s="74"/>
      <c r="AX529" s="75"/>
      <c r="AY529" s="61"/>
    </row>
    <row r="530" spans="1:52" ht="49.5" customHeight="1">
      <c r="A530" s="565" t="s">
        <v>659</v>
      </c>
      <c r="B530" s="566" t="s">
        <v>660</v>
      </c>
      <c r="C530" s="567" t="s">
        <v>11</v>
      </c>
      <c r="D530" s="106">
        <v>4</v>
      </c>
      <c r="E530" s="532">
        <v>150</v>
      </c>
      <c r="F530" s="107">
        <f t="shared" si="686"/>
        <v>600</v>
      </c>
      <c r="G530" s="108">
        <f t="shared" si="687"/>
        <v>702</v>
      </c>
      <c r="H530" s="222"/>
      <c r="I530" s="223"/>
      <c r="J530" s="223"/>
      <c r="K530" s="224"/>
      <c r="L530" s="197"/>
      <c r="M530" s="113"/>
      <c r="N530" s="114"/>
      <c r="O530" s="198"/>
      <c r="P530" s="82"/>
      <c r="Q530" s="75"/>
      <c r="R530" s="76"/>
      <c r="S530" s="74"/>
      <c r="T530" s="75"/>
      <c r="U530" s="76"/>
      <c r="V530" s="74"/>
      <c r="W530" s="83"/>
      <c r="X530" s="76"/>
      <c r="Y530" s="74"/>
      <c r="Z530" s="75"/>
      <c r="AA530" s="76"/>
      <c r="AB530" s="74"/>
      <c r="AC530" s="75"/>
      <c r="AD530" s="76"/>
      <c r="AE530" s="74"/>
      <c r="AF530" s="75"/>
      <c r="AG530" s="61"/>
      <c r="AH530" s="61"/>
      <c r="AI530" s="75"/>
      <c r="AJ530" s="76"/>
      <c r="AK530" s="74"/>
      <c r="AL530" s="75"/>
      <c r="AM530" s="76"/>
      <c r="AN530" s="74"/>
      <c r="AO530" s="75"/>
      <c r="AP530" s="76"/>
      <c r="AQ530" s="74"/>
      <c r="AR530" s="75"/>
      <c r="AS530" s="76"/>
      <c r="AT530" s="74"/>
      <c r="AU530" s="75"/>
      <c r="AV530" s="76"/>
      <c r="AW530" s="74"/>
      <c r="AX530" s="75"/>
      <c r="AY530" s="61"/>
    </row>
    <row r="531" spans="1:52" ht="49.5" customHeight="1">
      <c r="A531" s="746" t="s">
        <v>584</v>
      </c>
      <c r="B531" s="551" t="s">
        <v>661</v>
      </c>
      <c r="C531" s="569"/>
      <c r="D531" s="570"/>
      <c r="E531" s="571"/>
      <c r="F531" s="555">
        <f>SUM(F532:F533)</f>
        <v>10680</v>
      </c>
      <c r="G531" s="556">
        <f>SUM(G532:G533)</f>
        <v>12495.599999999999</v>
      </c>
      <c r="H531" s="222"/>
      <c r="I531" s="223"/>
      <c r="J531" s="223"/>
      <c r="K531" s="224"/>
      <c r="L531" s="197"/>
      <c r="M531" s="113"/>
      <c r="N531" s="114"/>
      <c r="O531" s="198"/>
      <c r="P531" s="82"/>
      <c r="Q531" s="75"/>
      <c r="R531" s="76"/>
      <c r="S531" s="74"/>
      <c r="T531" s="75"/>
      <c r="U531" s="76"/>
      <c r="V531" s="74"/>
      <c r="W531" s="83"/>
      <c r="X531" s="76"/>
      <c r="Y531" s="74"/>
      <c r="Z531" s="75"/>
      <c r="AA531" s="76"/>
      <c r="AB531" s="74"/>
      <c r="AC531" s="75"/>
      <c r="AD531" s="76"/>
      <c r="AE531" s="74"/>
      <c r="AF531" s="75"/>
      <c r="AG531" s="61"/>
      <c r="AH531" s="61"/>
      <c r="AI531" s="75"/>
      <c r="AJ531" s="76"/>
      <c r="AK531" s="74"/>
      <c r="AL531" s="75"/>
      <c r="AM531" s="76"/>
      <c r="AN531" s="74"/>
      <c r="AO531" s="75"/>
      <c r="AP531" s="76"/>
      <c r="AQ531" s="74"/>
      <c r="AR531" s="75"/>
      <c r="AS531" s="76"/>
      <c r="AT531" s="74"/>
      <c r="AU531" s="75"/>
      <c r="AV531" s="76"/>
      <c r="AW531" s="74"/>
      <c r="AX531" s="75"/>
      <c r="AY531" s="61"/>
    </row>
    <row r="532" spans="1:52" ht="178.5" customHeight="1">
      <c r="A532" s="565" t="s">
        <v>674</v>
      </c>
      <c r="B532" s="566" t="s">
        <v>664</v>
      </c>
      <c r="C532" s="567" t="s">
        <v>11</v>
      </c>
      <c r="D532" s="106">
        <v>12</v>
      </c>
      <c r="E532" s="532">
        <v>855</v>
      </c>
      <c r="F532" s="107">
        <f>SUM(D532*E532)</f>
        <v>10260</v>
      </c>
      <c r="G532" s="108">
        <f>SUM(F532*1.17)</f>
        <v>12004.199999999999</v>
      </c>
      <c r="H532" s="222"/>
      <c r="I532" s="223"/>
      <c r="J532" s="223"/>
      <c r="K532" s="224"/>
      <c r="L532" s="197"/>
      <c r="M532" s="113"/>
      <c r="N532" s="114"/>
      <c r="O532" s="198"/>
      <c r="P532" s="82"/>
      <c r="Q532" s="75"/>
      <c r="R532" s="76"/>
      <c r="S532" s="74"/>
      <c r="T532" s="75"/>
      <c r="U532" s="76"/>
      <c r="V532" s="74"/>
      <c r="W532" s="83"/>
      <c r="X532" s="76"/>
      <c r="Y532" s="74"/>
      <c r="Z532" s="75"/>
      <c r="AA532" s="76"/>
      <c r="AB532" s="74"/>
      <c r="AC532" s="75"/>
      <c r="AD532" s="76"/>
      <c r="AE532" s="74"/>
      <c r="AF532" s="75"/>
      <c r="AG532" s="61"/>
      <c r="AH532" s="61"/>
      <c r="AI532" s="75"/>
      <c r="AJ532" s="76"/>
      <c r="AK532" s="74"/>
      <c r="AL532" s="75"/>
      <c r="AM532" s="76"/>
      <c r="AN532" s="74"/>
      <c r="AO532" s="75"/>
      <c r="AP532" s="76"/>
      <c r="AQ532" s="74"/>
      <c r="AR532" s="75"/>
      <c r="AS532" s="76"/>
      <c r="AT532" s="74"/>
      <c r="AU532" s="75"/>
      <c r="AV532" s="76"/>
      <c r="AW532" s="74"/>
      <c r="AX532" s="75"/>
      <c r="AY532" s="61"/>
    </row>
    <row r="533" spans="1:52" ht="73.5" customHeight="1">
      <c r="A533" s="565" t="s">
        <v>675</v>
      </c>
      <c r="B533" s="566" t="s">
        <v>666</v>
      </c>
      <c r="C533" s="567" t="s">
        <v>11</v>
      </c>
      <c r="D533" s="106">
        <v>12</v>
      </c>
      <c r="E533" s="532">
        <v>35</v>
      </c>
      <c r="F533" s="107">
        <f>SUM(D533*E533)</f>
        <v>420</v>
      </c>
      <c r="G533" s="108">
        <f>SUM(F533*1.17)</f>
        <v>491.4</v>
      </c>
      <c r="H533" s="222"/>
      <c r="I533" s="223"/>
      <c r="J533" s="223"/>
      <c r="K533" s="224"/>
      <c r="L533" s="197"/>
      <c r="M533" s="113"/>
      <c r="N533" s="114"/>
      <c r="O533" s="198"/>
      <c r="P533" s="82"/>
      <c r="Q533" s="75"/>
      <c r="R533" s="76"/>
      <c r="S533" s="74"/>
      <c r="T533" s="75"/>
      <c r="U533" s="76"/>
      <c r="V533" s="74"/>
      <c r="W533" s="83"/>
      <c r="X533" s="76"/>
      <c r="Y533" s="74"/>
      <c r="Z533" s="75"/>
      <c r="AA533" s="76"/>
      <c r="AB533" s="74"/>
      <c r="AC533" s="75"/>
      <c r="AD533" s="76"/>
      <c r="AE533" s="74"/>
      <c r="AF533" s="75"/>
      <c r="AG533" s="61"/>
      <c r="AH533" s="61"/>
      <c r="AI533" s="75"/>
      <c r="AJ533" s="76"/>
      <c r="AK533" s="74"/>
      <c r="AL533" s="75"/>
      <c r="AM533" s="76"/>
      <c r="AN533" s="74"/>
      <c r="AO533" s="75"/>
      <c r="AP533" s="76"/>
      <c r="AQ533" s="74"/>
      <c r="AR533" s="75"/>
      <c r="AS533" s="76"/>
      <c r="AT533" s="74"/>
      <c r="AU533" s="75"/>
      <c r="AV533" s="76"/>
      <c r="AW533" s="74"/>
      <c r="AX533" s="75"/>
      <c r="AY533" s="61"/>
    </row>
    <row r="534" spans="1:52" ht="49.5" customHeight="1">
      <c r="A534" s="746" t="s">
        <v>585</v>
      </c>
      <c r="B534" s="551" t="s">
        <v>667</v>
      </c>
      <c r="C534" s="569"/>
      <c r="D534" s="570"/>
      <c r="E534" s="571"/>
      <c r="F534" s="555">
        <f>SUM(F535:F536)</f>
        <v>790</v>
      </c>
      <c r="G534" s="556">
        <f>SUM(G535:G536)</f>
        <v>924.3</v>
      </c>
      <c r="H534" s="222"/>
      <c r="I534" s="223"/>
      <c r="J534" s="223"/>
      <c r="K534" s="224"/>
      <c r="L534" s="197"/>
      <c r="M534" s="113"/>
      <c r="N534" s="114"/>
      <c r="O534" s="198"/>
      <c r="P534" s="82"/>
      <c r="Q534" s="75"/>
      <c r="R534" s="76"/>
      <c r="S534" s="74"/>
      <c r="T534" s="75"/>
      <c r="U534" s="76"/>
      <c r="V534" s="74"/>
      <c r="W534" s="83"/>
      <c r="X534" s="76"/>
      <c r="Y534" s="74"/>
      <c r="Z534" s="75"/>
      <c r="AA534" s="76"/>
      <c r="AB534" s="74"/>
      <c r="AC534" s="75"/>
      <c r="AD534" s="76"/>
      <c r="AE534" s="74"/>
      <c r="AF534" s="75"/>
      <c r="AG534" s="61"/>
      <c r="AH534" s="61"/>
      <c r="AI534" s="75"/>
      <c r="AJ534" s="76"/>
      <c r="AK534" s="74"/>
      <c r="AL534" s="75"/>
      <c r="AM534" s="76"/>
      <c r="AN534" s="74"/>
      <c r="AO534" s="75"/>
      <c r="AP534" s="76"/>
      <c r="AQ534" s="74"/>
      <c r="AR534" s="75"/>
      <c r="AS534" s="76"/>
      <c r="AT534" s="74"/>
      <c r="AU534" s="75"/>
      <c r="AV534" s="76"/>
      <c r="AW534" s="74"/>
      <c r="AX534" s="75"/>
      <c r="AY534" s="61"/>
    </row>
    <row r="535" spans="1:52" ht="72.75" customHeight="1">
      <c r="A535" s="565" t="s">
        <v>782</v>
      </c>
      <c r="B535" s="566" t="s">
        <v>668</v>
      </c>
      <c r="C535" s="567" t="s">
        <v>628</v>
      </c>
      <c r="D535" s="139">
        <v>335</v>
      </c>
      <c r="E535" s="572">
        <v>2</v>
      </c>
      <c r="F535" s="140">
        <f>SUM(D535*E535)</f>
        <v>670</v>
      </c>
      <c r="G535" s="141">
        <f>SUM(F535*1.17)</f>
        <v>783.9</v>
      </c>
      <c r="H535" s="222"/>
      <c r="I535" s="223"/>
      <c r="J535" s="223"/>
      <c r="K535" s="224"/>
      <c r="L535" s="197"/>
      <c r="M535" s="113"/>
      <c r="N535" s="114"/>
      <c r="O535" s="198"/>
      <c r="P535" s="82"/>
      <c r="Q535" s="75"/>
      <c r="R535" s="76"/>
      <c r="S535" s="74"/>
      <c r="T535" s="75"/>
      <c r="U535" s="76"/>
      <c r="V535" s="74"/>
      <c r="W535" s="83"/>
      <c r="X535" s="76"/>
      <c r="Y535" s="74"/>
      <c r="Z535" s="75"/>
      <c r="AA535" s="76"/>
      <c r="AB535" s="74"/>
      <c r="AC535" s="75"/>
      <c r="AD535" s="76"/>
      <c r="AE535" s="74"/>
      <c r="AF535" s="75"/>
      <c r="AG535" s="61"/>
      <c r="AH535" s="61"/>
      <c r="AI535" s="75"/>
      <c r="AJ535" s="76"/>
      <c r="AK535" s="74"/>
      <c r="AL535" s="75"/>
      <c r="AM535" s="76"/>
      <c r="AN535" s="74"/>
      <c r="AO535" s="75"/>
      <c r="AP535" s="76"/>
      <c r="AQ535" s="74"/>
      <c r="AR535" s="75"/>
      <c r="AS535" s="76"/>
      <c r="AT535" s="74"/>
      <c r="AU535" s="75"/>
      <c r="AV535" s="76"/>
      <c r="AW535" s="74"/>
      <c r="AX535" s="75"/>
      <c r="AY535" s="61"/>
    </row>
    <row r="536" spans="1:52" ht="49.5" customHeight="1">
      <c r="A536" s="565" t="s">
        <v>783</v>
      </c>
      <c r="B536" s="566" t="s">
        <v>669</v>
      </c>
      <c r="C536" s="567" t="s">
        <v>11</v>
      </c>
      <c r="D536" s="139">
        <v>12</v>
      </c>
      <c r="E536" s="572">
        <v>10</v>
      </c>
      <c r="F536" s="140">
        <f>SUM(D536*E536)</f>
        <v>120</v>
      </c>
      <c r="G536" s="141">
        <f>SUM(F536*1.17)</f>
        <v>140.39999999999998</v>
      </c>
      <c r="H536" s="222"/>
      <c r="I536" s="223"/>
      <c r="J536" s="223"/>
      <c r="K536" s="224"/>
      <c r="L536" s="197"/>
      <c r="M536" s="113"/>
      <c r="N536" s="114"/>
      <c r="O536" s="198"/>
      <c r="P536" s="82"/>
      <c r="Q536" s="75"/>
      <c r="R536" s="76"/>
      <c r="S536" s="74"/>
      <c r="T536" s="75"/>
      <c r="U536" s="76"/>
      <c r="V536" s="74"/>
      <c r="W536" s="83"/>
      <c r="X536" s="76"/>
      <c r="Y536" s="74"/>
      <c r="Z536" s="75"/>
      <c r="AA536" s="76"/>
      <c r="AB536" s="74"/>
      <c r="AC536" s="75"/>
      <c r="AD536" s="76"/>
      <c r="AE536" s="74"/>
      <c r="AF536" s="75"/>
      <c r="AG536" s="61"/>
      <c r="AH536" s="61"/>
      <c r="AI536" s="75"/>
      <c r="AJ536" s="76"/>
      <c r="AK536" s="74"/>
      <c r="AL536" s="75"/>
      <c r="AM536" s="76"/>
      <c r="AN536" s="74"/>
      <c r="AO536" s="75"/>
      <c r="AP536" s="76"/>
      <c r="AQ536" s="74"/>
      <c r="AR536" s="75"/>
      <c r="AS536" s="76"/>
      <c r="AT536" s="74"/>
      <c r="AU536" s="75"/>
      <c r="AV536" s="76"/>
      <c r="AW536" s="74"/>
      <c r="AX536" s="75"/>
      <c r="AY536" s="61"/>
    </row>
    <row r="537" spans="1:52" ht="49.5" customHeight="1">
      <c r="A537" s="746" t="s">
        <v>586</v>
      </c>
      <c r="B537" s="551" t="s">
        <v>670</v>
      </c>
      <c r="C537" s="569"/>
      <c r="D537" s="570"/>
      <c r="E537" s="571"/>
      <c r="F537" s="555">
        <f>SUM(F538)</f>
        <v>670</v>
      </c>
      <c r="G537" s="556">
        <f>SUM(G538)</f>
        <v>783.9</v>
      </c>
      <c r="H537" s="222"/>
      <c r="I537" s="223"/>
      <c r="J537" s="223"/>
      <c r="K537" s="224"/>
      <c r="L537" s="197"/>
      <c r="M537" s="113"/>
      <c r="N537" s="114"/>
      <c r="O537" s="198"/>
      <c r="P537" s="82"/>
      <c r="Q537" s="75"/>
      <c r="R537" s="76"/>
      <c r="S537" s="74"/>
      <c r="T537" s="75"/>
      <c r="U537" s="76"/>
      <c r="V537" s="74"/>
      <c r="W537" s="83"/>
      <c r="X537" s="76"/>
      <c r="Y537" s="74"/>
      <c r="Z537" s="75"/>
      <c r="AA537" s="76"/>
      <c r="AB537" s="74"/>
      <c r="AC537" s="75"/>
      <c r="AD537" s="76"/>
      <c r="AE537" s="74"/>
      <c r="AF537" s="75"/>
      <c r="AG537" s="61"/>
      <c r="AH537" s="61"/>
      <c r="AI537" s="75"/>
      <c r="AJ537" s="76"/>
      <c r="AK537" s="74"/>
      <c r="AL537" s="75"/>
      <c r="AM537" s="76"/>
      <c r="AN537" s="74"/>
      <c r="AO537" s="75"/>
      <c r="AP537" s="76"/>
      <c r="AQ537" s="74"/>
      <c r="AR537" s="75"/>
      <c r="AS537" s="76"/>
      <c r="AT537" s="74"/>
      <c r="AU537" s="75"/>
      <c r="AV537" s="76"/>
      <c r="AW537" s="74"/>
      <c r="AX537" s="75"/>
      <c r="AY537" s="61"/>
    </row>
    <row r="538" spans="1:52" ht="72.75" customHeight="1">
      <c r="A538" s="568" t="s">
        <v>676</v>
      </c>
      <c r="B538" s="573" t="s">
        <v>671</v>
      </c>
      <c r="C538" s="569" t="s">
        <v>628</v>
      </c>
      <c r="D538" s="574">
        <v>335</v>
      </c>
      <c r="E538" s="575">
        <v>2</v>
      </c>
      <c r="F538" s="576">
        <f>SUM(D538*E538)</f>
        <v>670</v>
      </c>
      <c r="G538" s="577">
        <f>SUM(F538*1.17)</f>
        <v>783.9</v>
      </c>
      <c r="H538" s="222"/>
      <c r="I538" s="223"/>
      <c r="J538" s="223"/>
      <c r="K538" s="224"/>
      <c r="L538" s="197"/>
      <c r="M538" s="113"/>
      <c r="N538" s="114"/>
      <c r="O538" s="198"/>
      <c r="P538" s="82"/>
      <c r="Q538" s="75"/>
      <c r="R538" s="76"/>
      <c r="S538" s="74"/>
      <c r="T538" s="75"/>
      <c r="U538" s="76"/>
      <c r="V538" s="74"/>
      <c r="W538" s="83"/>
      <c r="X538" s="76"/>
      <c r="Y538" s="74"/>
      <c r="Z538" s="75"/>
      <c r="AA538" s="76"/>
      <c r="AB538" s="74"/>
      <c r="AC538" s="75"/>
      <c r="AD538" s="76"/>
      <c r="AE538" s="74"/>
      <c r="AF538" s="75"/>
      <c r="AG538" s="61"/>
      <c r="AH538" s="61"/>
      <c r="AI538" s="75"/>
      <c r="AJ538" s="76"/>
      <c r="AK538" s="74"/>
      <c r="AL538" s="75"/>
      <c r="AM538" s="76"/>
      <c r="AN538" s="74"/>
      <c r="AO538" s="75"/>
      <c r="AP538" s="76"/>
      <c r="AQ538" s="74"/>
      <c r="AR538" s="75"/>
      <c r="AS538" s="76"/>
      <c r="AT538" s="74"/>
      <c r="AU538" s="75"/>
      <c r="AV538" s="76"/>
      <c r="AW538" s="74"/>
      <c r="AX538" s="75"/>
      <c r="AY538" s="61"/>
    </row>
    <row r="539" spans="1:52" ht="49.5" customHeight="1">
      <c r="A539" s="550" t="s">
        <v>587</v>
      </c>
      <c r="B539" s="573" t="s">
        <v>780</v>
      </c>
      <c r="C539" s="569"/>
      <c r="D539" s="570"/>
      <c r="E539" s="571"/>
      <c r="F539" s="555">
        <f>SUM(F540:F542)</f>
        <v>4560</v>
      </c>
      <c r="G539" s="556">
        <f>SUM(G540:G542)</f>
        <v>5335.1999999999989</v>
      </c>
      <c r="H539" s="222"/>
      <c r="I539" s="223"/>
      <c r="J539" s="223"/>
      <c r="K539" s="224"/>
      <c r="L539" s="197"/>
      <c r="M539" s="113"/>
      <c r="N539" s="114"/>
      <c r="O539" s="198"/>
      <c r="P539" s="82"/>
      <c r="Q539" s="75"/>
      <c r="R539" s="76"/>
      <c r="S539" s="74"/>
      <c r="T539" s="75"/>
      <c r="U539" s="76"/>
      <c r="V539" s="74"/>
      <c r="W539" s="83"/>
      <c r="X539" s="76"/>
      <c r="Y539" s="74"/>
      <c r="Z539" s="75"/>
      <c r="AA539" s="76"/>
      <c r="AB539" s="74"/>
      <c r="AC539" s="75"/>
      <c r="AD539" s="76"/>
      <c r="AE539" s="74"/>
      <c r="AF539" s="75"/>
      <c r="AG539" s="61"/>
      <c r="AH539" s="61"/>
      <c r="AI539" s="75"/>
      <c r="AJ539" s="76"/>
      <c r="AK539" s="74"/>
      <c r="AL539" s="75"/>
      <c r="AM539" s="76"/>
      <c r="AN539" s="74"/>
      <c r="AO539" s="75"/>
      <c r="AP539" s="76"/>
      <c r="AQ539" s="74"/>
      <c r="AR539" s="75"/>
      <c r="AS539" s="76"/>
      <c r="AT539" s="74"/>
      <c r="AU539" s="75"/>
      <c r="AV539" s="76"/>
      <c r="AW539" s="74"/>
      <c r="AX539" s="75"/>
      <c r="AY539" s="61"/>
    </row>
    <row r="540" spans="1:52" ht="105.75" customHeight="1">
      <c r="A540" s="568" t="s">
        <v>784</v>
      </c>
      <c r="B540" s="573" t="s">
        <v>672</v>
      </c>
      <c r="C540" s="569" t="s">
        <v>628</v>
      </c>
      <c r="D540" s="574">
        <v>320</v>
      </c>
      <c r="E540" s="575">
        <v>7</v>
      </c>
      <c r="F540" s="576">
        <f>SUM(D540*E540)</f>
        <v>2240</v>
      </c>
      <c r="G540" s="577">
        <f>SUM(F540*1.17)</f>
        <v>2620.7999999999997</v>
      </c>
      <c r="H540" s="222"/>
      <c r="I540" s="223"/>
      <c r="J540" s="223"/>
      <c r="K540" s="224"/>
      <c r="L540" s="197"/>
      <c r="M540" s="113"/>
      <c r="N540" s="114"/>
      <c r="O540" s="198"/>
      <c r="P540" s="82"/>
      <c r="Q540" s="75"/>
      <c r="R540" s="76"/>
      <c r="S540" s="74"/>
      <c r="T540" s="75"/>
      <c r="U540" s="76"/>
      <c r="V540" s="74"/>
      <c r="W540" s="83"/>
      <c r="X540" s="76"/>
      <c r="Y540" s="74"/>
      <c r="Z540" s="75"/>
      <c r="AA540" s="76"/>
      <c r="AB540" s="74"/>
      <c r="AC540" s="75"/>
      <c r="AD540" s="76"/>
      <c r="AE540" s="74"/>
      <c r="AF540" s="75"/>
      <c r="AG540" s="61"/>
      <c r="AH540" s="61"/>
      <c r="AI540" s="75"/>
      <c r="AJ540" s="76"/>
      <c r="AK540" s="74"/>
      <c r="AL540" s="75"/>
      <c r="AM540" s="76"/>
      <c r="AN540" s="74"/>
      <c r="AO540" s="75"/>
      <c r="AP540" s="76"/>
      <c r="AQ540" s="74"/>
      <c r="AR540" s="75"/>
      <c r="AS540" s="76"/>
      <c r="AT540" s="74"/>
      <c r="AU540" s="75"/>
      <c r="AV540" s="76"/>
      <c r="AW540" s="74"/>
      <c r="AX540" s="75"/>
      <c r="AY540" s="61"/>
    </row>
    <row r="541" spans="1:52" ht="69.75" customHeight="1">
      <c r="A541" s="568" t="s">
        <v>785</v>
      </c>
      <c r="B541" s="573" t="s">
        <v>673</v>
      </c>
      <c r="C541" s="569" t="s">
        <v>622</v>
      </c>
      <c r="D541" s="574">
        <v>8</v>
      </c>
      <c r="E541" s="575">
        <v>35</v>
      </c>
      <c r="F541" s="576">
        <f>SUM(D541*E541)</f>
        <v>280</v>
      </c>
      <c r="G541" s="577">
        <f>SUM(F541*1.17)</f>
        <v>327.59999999999997</v>
      </c>
      <c r="H541" s="222"/>
      <c r="I541" s="223"/>
      <c r="J541" s="223"/>
      <c r="K541" s="224"/>
      <c r="L541" s="197"/>
      <c r="M541" s="113"/>
      <c r="N541" s="114"/>
      <c r="O541" s="198"/>
      <c r="P541" s="82"/>
      <c r="Q541" s="75"/>
      <c r="R541" s="76"/>
      <c r="S541" s="74"/>
      <c r="T541" s="75"/>
      <c r="U541" s="76"/>
      <c r="V541" s="74"/>
      <c r="W541" s="83"/>
      <c r="X541" s="76"/>
      <c r="Y541" s="74"/>
      <c r="Z541" s="75"/>
      <c r="AA541" s="76"/>
      <c r="AB541" s="74"/>
      <c r="AC541" s="75"/>
      <c r="AD541" s="76"/>
      <c r="AE541" s="74"/>
      <c r="AF541" s="75"/>
      <c r="AG541" s="61"/>
      <c r="AH541" s="61"/>
      <c r="AI541" s="75"/>
      <c r="AJ541" s="76"/>
      <c r="AK541" s="74"/>
      <c r="AL541" s="75"/>
      <c r="AM541" s="76"/>
      <c r="AN541" s="74"/>
      <c r="AO541" s="75"/>
      <c r="AP541" s="76"/>
      <c r="AQ541" s="74"/>
      <c r="AR541" s="75"/>
      <c r="AS541" s="76"/>
      <c r="AT541" s="74"/>
      <c r="AU541" s="75"/>
      <c r="AV541" s="76"/>
      <c r="AW541" s="74"/>
      <c r="AX541" s="75"/>
      <c r="AY541" s="61"/>
    </row>
    <row r="542" spans="1:52" ht="167.25" customHeight="1">
      <c r="A542" s="568" t="s">
        <v>786</v>
      </c>
      <c r="B542" s="573" t="s">
        <v>781</v>
      </c>
      <c r="C542" s="569" t="s">
        <v>11</v>
      </c>
      <c r="D542" s="574">
        <v>12</v>
      </c>
      <c r="E542" s="575">
        <v>170</v>
      </c>
      <c r="F542" s="578">
        <f>SUM(D542*E542)</f>
        <v>2040</v>
      </c>
      <c r="G542" s="579">
        <f>SUM(F542*1.17)</f>
        <v>2386.7999999999997</v>
      </c>
      <c r="H542" s="222"/>
      <c r="I542" s="223"/>
      <c r="J542" s="223"/>
      <c r="K542" s="224"/>
      <c r="L542" s="197"/>
      <c r="M542" s="113"/>
      <c r="N542" s="114"/>
      <c r="O542" s="198"/>
      <c r="P542" s="82"/>
      <c r="Q542" s="75"/>
      <c r="R542" s="76"/>
      <c r="S542" s="74"/>
      <c r="T542" s="75"/>
      <c r="U542" s="76"/>
      <c r="V542" s="74"/>
      <c r="W542" s="83"/>
      <c r="X542" s="76"/>
      <c r="Y542" s="74"/>
      <c r="Z542" s="75"/>
      <c r="AA542" s="76"/>
      <c r="AB542" s="74"/>
      <c r="AC542" s="75"/>
      <c r="AD542" s="76"/>
      <c r="AE542" s="74"/>
      <c r="AF542" s="75"/>
      <c r="AG542" s="61"/>
      <c r="AH542" s="61"/>
      <c r="AI542" s="75"/>
      <c r="AJ542" s="76"/>
      <c r="AK542" s="74"/>
      <c r="AL542" s="75"/>
      <c r="AM542" s="76"/>
      <c r="AN542" s="74"/>
      <c r="AO542" s="75"/>
      <c r="AP542" s="76"/>
      <c r="AQ542" s="74"/>
      <c r="AR542" s="75"/>
      <c r="AS542" s="76"/>
      <c r="AT542" s="74"/>
      <c r="AU542" s="75"/>
      <c r="AV542" s="76"/>
      <c r="AW542" s="74"/>
      <c r="AX542" s="75"/>
      <c r="AY542" s="61"/>
    </row>
    <row r="543" spans="1:52" ht="51.75" customHeight="1">
      <c r="A543" s="580" t="s">
        <v>662</v>
      </c>
      <c r="B543" s="538" t="s">
        <v>677</v>
      </c>
      <c r="C543" s="544"/>
      <c r="D543" s="545"/>
      <c r="E543" s="546"/>
      <c r="F543" s="581">
        <f>SUM(F544:F545)</f>
        <v>3100</v>
      </c>
      <c r="G543" s="582">
        <f>SUM(F543*1.17)</f>
        <v>3627</v>
      </c>
      <c r="H543" s="222"/>
      <c r="I543" s="223"/>
      <c r="J543" s="223"/>
      <c r="K543" s="224"/>
      <c r="L543" s="197"/>
      <c r="M543" s="113"/>
      <c r="N543" s="114"/>
      <c r="O543" s="198"/>
      <c r="P543" s="82"/>
      <c r="Q543" s="75"/>
      <c r="R543" s="76"/>
      <c r="S543" s="74"/>
      <c r="T543" s="75"/>
      <c r="U543" s="76"/>
      <c r="V543" s="74"/>
      <c r="W543" s="83"/>
      <c r="X543" s="76"/>
      <c r="Y543" s="74"/>
      <c r="Z543" s="75"/>
      <c r="AA543" s="76"/>
      <c r="AB543" s="74"/>
      <c r="AC543" s="75"/>
      <c r="AD543" s="76"/>
      <c r="AE543" s="74"/>
      <c r="AF543" s="75"/>
      <c r="AG543" s="61"/>
      <c r="AH543" s="61"/>
      <c r="AI543" s="75"/>
      <c r="AJ543" s="76"/>
      <c r="AK543" s="74"/>
      <c r="AL543" s="75"/>
      <c r="AM543" s="76"/>
      <c r="AN543" s="74"/>
      <c r="AO543" s="75"/>
      <c r="AP543" s="76"/>
      <c r="AQ543" s="74"/>
      <c r="AR543" s="75"/>
      <c r="AS543" s="76"/>
      <c r="AT543" s="74"/>
      <c r="AU543" s="75"/>
      <c r="AV543" s="76"/>
      <c r="AW543" s="74"/>
      <c r="AX543" s="75"/>
      <c r="AY543" s="61"/>
    </row>
    <row r="544" spans="1:52" s="167" customFormat="1" ht="30" customHeight="1">
      <c r="A544" s="328" t="s">
        <v>663</v>
      </c>
      <c r="B544" s="530" t="s">
        <v>754</v>
      </c>
      <c r="C544" s="531" t="s">
        <v>11</v>
      </c>
      <c r="D544" s="79">
        <v>5</v>
      </c>
      <c r="E544" s="583"/>
      <c r="F544" s="584"/>
      <c r="G544" s="585"/>
      <c r="H544" s="533"/>
      <c r="I544" s="534"/>
      <c r="J544" s="534"/>
      <c r="K544" s="534"/>
      <c r="L544" s="159"/>
      <c r="M544" s="159"/>
      <c r="N544" s="158">
        <f t="shared" ref="N544:O544" si="688">+N508</f>
        <v>0</v>
      </c>
      <c r="O544" s="160">
        <f t="shared" si="688"/>
        <v>128205.13</v>
      </c>
      <c r="P544" s="161"/>
      <c r="Q544" s="162"/>
      <c r="R544" s="163">
        <f t="shared" ref="R544" si="689">+R508</f>
        <v>0</v>
      </c>
      <c r="S544" s="164"/>
      <c r="T544" s="162"/>
      <c r="U544" s="163">
        <f t="shared" ref="U544" si="690">+U508</f>
        <v>0</v>
      </c>
      <c r="V544" s="164"/>
      <c r="W544" s="165"/>
      <c r="X544" s="163">
        <f t="shared" ref="X544" si="691">+X508</f>
        <v>0</v>
      </c>
      <c r="Y544" s="164"/>
      <c r="Z544" s="162"/>
      <c r="AA544" s="163">
        <f t="shared" ref="AA544" si="692">+AA508</f>
        <v>0</v>
      </c>
      <c r="AB544" s="164"/>
      <c r="AC544" s="162"/>
      <c r="AD544" s="163">
        <f t="shared" ref="AD544" si="693">+AD508</f>
        <v>0</v>
      </c>
      <c r="AE544" s="164"/>
      <c r="AF544" s="162"/>
      <c r="AG544" s="166">
        <f t="shared" ref="AG544" si="694">+AG508</f>
        <v>0</v>
      </c>
      <c r="AH544" s="166"/>
      <c r="AI544" s="162"/>
      <c r="AJ544" s="163">
        <f t="shared" ref="AJ544" si="695">+AJ508</f>
        <v>0</v>
      </c>
      <c r="AK544" s="164"/>
      <c r="AL544" s="162"/>
      <c r="AM544" s="163">
        <f t="shared" ref="AM544" si="696">+AM508</f>
        <v>0</v>
      </c>
      <c r="AN544" s="164"/>
      <c r="AO544" s="162"/>
      <c r="AP544" s="163">
        <f t="shared" ref="AP544" si="697">+AP508</f>
        <v>0</v>
      </c>
      <c r="AQ544" s="164"/>
      <c r="AR544" s="162"/>
      <c r="AS544" s="163">
        <f t="shared" ref="AS544" si="698">+AS508</f>
        <v>0</v>
      </c>
      <c r="AT544" s="164"/>
      <c r="AU544" s="162"/>
      <c r="AV544" s="163">
        <f t="shared" ref="AV544" si="699">+AV508</f>
        <v>0</v>
      </c>
      <c r="AW544" s="164"/>
      <c r="AX544" s="162"/>
      <c r="AY544" s="166">
        <f t="shared" ref="AY544" si="700">+AY508</f>
        <v>0</v>
      </c>
      <c r="AZ544" s="3"/>
    </row>
    <row r="545" spans="1:52" s="167" customFormat="1" ht="74.25" customHeight="1">
      <c r="A545" s="328" t="s">
        <v>789</v>
      </c>
      <c r="B545" s="530" t="s">
        <v>678</v>
      </c>
      <c r="C545" s="531" t="s">
        <v>11</v>
      </c>
      <c r="D545" s="79">
        <v>2</v>
      </c>
      <c r="E545" s="583">
        <v>1550</v>
      </c>
      <c r="F545" s="584">
        <f>SUM(D545*E545)</f>
        <v>3100</v>
      </c>
      <c r="G545" s="585">
        <f>SUM(F545*1.17)</f>
        <v>3627</v>
      </c>
      <c r="H545" s="533"/>
      <c r="I545" s="533"/>
      <c r="J545" s="533"/>
      <c r="K545" s="533"/>
      <c r="L545" s="159"/>
      <c r="M545" s="159"/>
      <c r="N545" s="586"/>
      <c r="O545" s="587"/>
      <c r="P545" s="588"/>
      <c r="Q545" s="589"/>
      <c r="R545" s="590"/>
      <c r="S545" s="587"/>
      <c r="T545" s="589"/>
      <c r="U545" s="590"/>
      <c r="V545" s="587"/>
      <c r="W545" s="591"/>
      <c r="X545" s="590"/>
      <c r="Y545" s="587"/>
      <c r="Z545" s="589"/>
      <c r="AA545" s="590"/>
      <c r="AB545" s="587"/>
      <c r="AC545" s="589"/>
      <c r="AD545" s="590"/>
      <c r="AE545" s="587"/>
      <c r="AF545" s="589"/>
      <c r="AG545" s="587"/>
      <c r="AH545" s="587"/>
      <c r="AI545" s="589"/>
      <c r="AJ545" s="590"/>
      <c r="AK545" s="587"/>
      <c r="AL545" s="589"/>
      <c r="AM545" s="590"/>
      <c r="AN545" s="587"/>
      <c r="AO545" s="589"/>
      <c r="AP545" s="590"/>
      <c r="AQ545" s="587"/>
      <c r="AR545" s="589"/>
      <c r="AS545" s="590"/>
      <c r="AT545" s="587"/>
      <c r="AU545" s="589"/>
      <c r="AV545" s="590"/>
      <c r="AW545" s="587"/>
      <c r="AX545" s="589"/>
      <c r="AY545" s="587"/>
      <c r="AZ545" s="3"/>
    </row>
    <row r="546" spans="1:52" s="167" customFormat="1" ht="51" customHeight="1">
      <c r="A546" s="592" t="s">
        <v>679</v>
      </c>
      <c r="B546" s="538" t="s">
        <v>680</v>
      </c>
      <c r="C546" s="539"/>
      <c r="D546" s="540"/>
      <c r="E546" s="541"/>
      <c r="F546" s="593">
        <f>F547</f>
        <v>0</v>
      </c>
      <c r="G546" s="594">
        <f>SUM(F546*1.17)</f>
        <v>0</v>
      </c>
      <c r="H546" s="533"/>
      <c r="I546" s="533"/>
      <c r="J546" s="533"/>
      <c r="K546" s="533"/>
      <c r="L546" s="159"/>
      <c r="M546" s="159"/>
      <c r="N546" s="586"/>
      <c r="O546" s="587"/>
      <c r="P546" s="588"/>
      <c r="Q546" s="589"/>
      <c r="R546" s="590"/>
      <c r="S546" s="587"/>
      <c r="T546" s="589"/>
      <c r="U546" s="590"/>
      <c r="V546" s="587"/>
      <c r="W546" s="591"/>
      <c r="X546" s="590"/>
      <c r="Y546" s="587"/>
      <c r="Z546" s="589"/>
      <c r="AA546" s="590"/>
      <c r="AB546" s="587"/>
      <c r="AC546" s="589"/>
      <c r="AD546" s="590"/>
      <c r="AE546" s="587"/>
      <c r="AF546" s="589"/>
      <c r="AG546" s="587"/>
      <c r="AH546" s="587"/>
      <c r="AI546" s="589"/>
      <c r="AJ546" s="590"/>
      <c r="AK546" s="587"/>
      <c r="AL546" s="589"/>
      <c r="AM546" s="590"/>
      <c r="AN546" s="587"/>
      <c r="AO546" s="589"/>
      <c r="AP546" s="590"/>
      <c r="AQ546" s="587"/>
      <c r="AR546" s="589"/>
      <c r="AS546" s="590"/>
      <c r="AT546" s="587"/>
      <c r="AU546" s="589"/>
      <c r="AV546" s="590"/>
      <c r="AW546" s="587"/>
      <c r="AX546" s="589"/>
      <c r="AY546" s="587"/>
      <c r="AZ546" s="3"/>
    </row>
    <row r="547" spans="1:52" s="167" customFormat="1" ht="203.25" customHeight="1" thickBot="1">
      <c r="A547" s="595" t="s">
        <v>26</v>
      </c>
      <c r="B547" s="596" t="s">
        <v>681</v>
      </c>
      <c r="C547" s="597" t="s">
        <v>628</v>
      </c>
      <c r="D547" s="148">
        <v>70</v>
      </c>
      <c r="E547" s="598"/>
      <c r="F547" s="599"/>
      <c r="G547" s="600"/>
      <c r="H547" s="533"/>
      <c r="I547" s="533"/>
      <c r="J547" s="533"/>
      <c r="K547" s="533"/>
      <c r="L547" s="159"/>
      <c r="M547" s="159"/>
      <c r="N547" s="586"/>
      <c r="O547" s="587"/>
      <c r="P547" s="588"/>
      <c r="Q547" s="589"/>
      <c r="R547" s="590"/>
      <c r="S547" s="587"/>
      <c r="T547" s="589"/>
      <c r="U547" s="590"/>
      <c r="V547" s="587"/>
      <c r="W547" s="591"/>
      <c r="X547" s="590"/>
      <c r="Y547" s="587"/>
      <c r="Z547" s="589"/>
      <c r="AA547" s="590"/>
      <c r="AB547" s="587"/>
      <c r="AC547" s="589"/>
      <c r="AD547" s="590"/>
      <c r="AE547" s="587"/>
      <c r="AF547" s="589"/>
      <c r="AG547" s="587"/>
      <c r="AH547" s="587"/>
      <c r="AI547" s="589"/>
      <c r="AJ547" s="590"/>
      <c r="AK547" s="587"/>
      <c r="AL547" s="589"/>
      <c r="AM547" s="590"/>
      <c r="AN547" s="587"/>
      <c r="AO547" s="589"/>
      <c r="AP547" s="590"/>
      <c r="AQ547" s="587"/>
      <c r="AR547" s="589"/>
      <c r="AS547" s="590"/>
      <c r="AT547" s="587"/>
      <c r="AU547" s="589"/>
      <c r="AV547" s="590"/>
      <c r="AW547" s="587"/>
      <c r="AX547" s="589"/>
      <c r="AY547" s="587"/>
      <c r="AZ547" s="3"/>
    </row>
    <row r="548" spans="1:52" s="175" customFormat="1" ht="32.25" thickBot="1">
      <c r="A548" s="447"/>
      <c r="B548" s="481" t="s">
        <v>812</v>
      </c>
      <c r="C548" s="482"/>
      <c r="D548" s="457"/>
      <c r="E548" s="601"/>
      <c r="F548" s="287">
        <f>+F503+F509+F511+F516+F543+F546</f>
        <v>93513.26</v>
      </c>
      <c r="G548" s="495">
        <f>+F548*1.17</f>
        <v>109410.51419999999</v>
      </c>
      <c r="H548" s="602"/>
      <c r="I548" s="602"/>
      <c r="J548" s="602"/>
      <c r="K548" s="602"/>
      <c r="L548" s="536"/>
      <c r="M548" s="536"/>
      <c r="N548" s="176"/>
      <c r="O548" s="177"/>
      <c r="P548" s="178"/>
      <c r="Q548" s="179"/>
      <c r="R548" s="180">
        <f t="shared" si="671"/>
        <v>0</v>
      </c>
      <c r="S548" s="177"/>
      <c r="T548" s="179"/>
      <c r="U548" s="180">
        <f t="shared" si="672"/>
        <v>0</v>
      </c>
      <c r="V548" s="177"/>
      <c r="W548" s="181"/>
      <c r="X548" s="180">
        <f t="shared" si="673"/>
        <v>0</v>
      </c>
      <c r="Y548" s="177"/>
      <c r="Z548" s="179"/>
      <c r="AA548" s="180">
        <f t="shared" si="674"/>
        <v>0</v>
      </c>
      <c r="AB548" s="177"/>
      <c r="AC548" s="179"/>
      <c r="AD548" s="180">
        <f t="shared" si="675"/>
        <v>0</v>
      </c>
      <c r="AE548" s="177"/>
      <c r="AF548" s="179"/>
      <c r="AG548" s="177">
        <f t="shared" si="676"/>
        <v>0</v>
      </c>
      <c r="AH548" s="177"/>
      <c r="AI548" s="179"/>
      <c r="AJ548" s="180">
        <f t="shared" si="677"/>
        <v>0</v>
      </c>
      <c r="AK548" s="177"/>
      <c r="AL548" s="179"/>
      <c r="AM548" s="180">
        <f t="shared" si="678"/>
        <v>0</v>
      </c>
      <c r="AN548" s="177"/>
      <c r="AO548" s="179"/>
      <c r="AP548" s="180">
        <f t="shared" si="679"/>
        <v>0</v>
      </c>
      <c r="AQ548" s="177"/>
      <c r="AR548" s="179"/>
      <c r="AS548" s="180">
        <f t="shared" si="680"/>
        <v>0</v>
      </c>
      <c r="AT548" s="177"/>
      <c r="AU548" s="179"/>
      <c r="AV548" s="180">
        <f t="shared" si="681"/>
        <v>0</v>
      </c>
      <c r="AW548" s="177"/>
      <c r="AX548" s="179"/>
      <c r="AY548" s="177">
        <f t="shared" si="682"/>
        <v>0</v>
      </c>
      <c r="AZ548" s="6"/>
    </row>
    <row r="549" spans="1:52" s="50" customFormat="1" ht="30" customHeight="1" thickBot="1">
      <c r="A549" s="603"/>
      <c r="B549" s="604"/>
      <c r="C549" s="605"/>
      <c r="D549" s="606"/>
      <c r="E549" s="607"/>
      <c r="F549" s="608"/>
      <c r="G549" s="609"/>
      <c r="H549" s="610"/>
      <c r="I549" s="611"/>
      <c r="J549" s="611"/>
      <c r="K549" s="611"/>
      <c r="L549" s="41"/>
      <c r="M549" s="41"/>
      <c r="N549" s="186">
        <f t="shared" si="670"/>
        <v>0</v>
      </c>
      <c r="O549" s="187"/>
      <c r="P549" s="188"/>
      <c r="Q549" s="189"/>
      <c r="R549" s="49">
        <f t="shared" si="671"/>
        <v>0</v>
      </c>
      <c r="S549" s="190"/>
      <c r="T549" s="189"/>
      <c r="U549" s="49">
        <f t="shared" si="672"/>
        <v>0</v>
      </c>
      <c r="V549" s="190"/>
      <c r="W549" s="48"/>
      <c r="X549" s="49">
        <f t="shared" si="673"/>
        <v>0</v>
      </c>
      <c r="Y549" s="190"/>
      <c r="Z549" s="189"/>
      <c r="AA549" s="49">
        <f t="shared" si="674"/>
        <v>0</v>
      </c>
      <c r="AB549" s="190"/>
      <c r="AC549" s="189"/>
      <c r="AD549" s="49">
        <f t="shared" si="675"/>
        <v>0</v>
      </c>
      <c r="AE549" s="190"/>
      <c r="AF549" s="189"/>
      <c r="AG549" s="191">
        <f t="shared" si="676"/>
        <v>0</v>
      </c>
      <c r="AH549" s="191"/>
      <c r="AI549" s="189"/>
      <c r="AJ549" s="49">
        <f t="shared" si="677"/>
        <v>0</v>
      </c>
      <c r="AK549" s="190"/>
      <c r="AL549" s="189"/>
      <c r="AM549" s="49">
        <f t="shared" si="678"/>
        <v>0</v>
      </c>
      <c r="AN549" s="190"/>
      <c r="AO549" s="189"/>
      <c r="AP549" s="49">
        <f t="shared" si="679"/>
        <v>0</v>
      </c>
      <c r="AQ549" s="190"/>
      <c r="AR549" s="189"/>
      <c r="AS549" s="49">
        <f t="shared" si="680"/>
        <v>0</v>
      </c>
      <c r="AT549" s="190"/>
      <c r="AU549" s="189"/>
      <c r="AV549" s="49">
        <f t="shared" si="681"/>
        <v>0</v>
      </c>
      <c r="AW549" s="190"/>
      <c r="AX549" s="189"/>
      <c r="AY549" s="191">
        <f t="shared" si="682"/>
        <v>0</v>
      </c>
      <c r="AZ549" s="6"/>
    </row>
    <row r="550" spans="1:52" ht="35.450000000000003" customHeight="1" thickBot="1">
      <c r="A550" s="247"/>
      <c r="B550" s="248" t="s">
        <v>809</v>
      </c>
      <c r="C550" s="612"/>
      <c r="D550" s="613"/>
      <c r="E550" s="614"/>
      <c r="F550" s="464"/>
      <c r="G550" s="465"/>
      <c r="H550" s="222"/>
      <c r="I550" s="223">
        <f t="shared" ref="I550:I556" si="701">+P550+S550+V550+Y550+AB550+AE550</f>
        <v>0</v>
      </c>
      <c r="J550" s="223">
        <f t="shared" ref="J550:J556" si="702">+AH550+AK550+AN550+AQ550+AT550+AW550</f>
        <v>0</v>
      </c>
      <c r="K550" s="224">
        <f t="shared" ref="K550:K556" si="703">+I550+J550</f>
        <v>0</v>
      </c>
      <c r="L550" s="197">
        <f>D477-K550</f>
        <v>30</v>
      </c>
      <c r="M550" s="113">
        <f>+L550/D477</f>
        <v>1</v>
      </c>
      <c r="N550" s="114">
        <f t="shared" si="670"/>
        <v>0</v>
      </c>
      <c r="O550" s="198">
        <f>+F477-(R550+U550+X550+AA550+AD550+AG550+AJ550+AM550+AP550+AS550+AV550+AY550)</f>
        <v>2100</v>
      </c>
      <c r="P550" s="82"/>
      <c r="Q550" s="75"/>
      <c r="R550" s="76">
        <f t="shared" si="671"/>
        <v>0</v>
      </c>
      <c r="S550" s="74"/>
      <c r="T550" s="75"/>
      <c r="U550" s="76">
        <f t="shared" si="672"/>
        <v>0</v>
      </c>
      <c r="V550" s="74"/>
      <c r="W550" s="83"/>
      <c r="X550" s="76">
        <f t="shared" si="673"/>
        <v>0</v>
      </c>
      <c r="Y550" s="74"/>
      <c r="Z550" s="75"/>
      <c r="AA550" s="76">
        <f t="shared" si="674"/>
        <v>0</v>
      </c>
      <c r="AB550" s="74"/>
      <c r="AC550" s="75"/>
      <c r="AD550" s="76">
        <f t="shared" si="675"/>
        <v>0</v>
      </c>
      <c r="AE550" s="74"/>
      <c r="AF550" s="75"/>
      <c r="AG550" s="61">
        <f t="shared" si="676"/>
        <v>0</v>
      </c>
      <c r="AH550" s="61"/>
      <c r="AI550" s="75"/>
      <c r="AJ550" s="76">
        <f t="shared" si="677"/>
        <v>0</v>
      </c>
      <c r="AK550" s="74"/>
      <c r="AL550" s="75"/>
      <c r="AM550" s="76">
        <f t="shared" si="678"/>
        <v>0</v>
      </c>
      <c r="AN550" s="74"/>
      <c r="AO550" s="75"/>
      <c r="AP550" s="76">
        <f t="shared" si="679"/>
        <v>0</v>
      </c>
      <c r="AQ550" s="74"/>
      <c r="AR550" s="75"/>
      <c r="AS550" s="76">
        <f t="shared" si="680"/>
        <v>0</v>
      </c>
      <c r="AT550" s="74"/>
      <c r="AU550" s="75"/>
      <c r="AV550" s="76">
        <f t="shared" si="681"/>
        <v>0</v>
      </c>
      <c r="AW550" s="74"/>
      <c r="AX550" s="75"/>
      <c r="AY550" s="61">
        <f t="shared" si="682"/>
        <v>0</v>
      </c>
    </row>
    <row r="551" spans="1:52" ht="72" customHeight="1" thickBot="1">
      <c r="A551" s="25">
        <v>1</v>
      </c>
      <c r="B551" s="615" t="s">
        <v>258</v>
      </c>
      <c r="C551" s="616" t="s">
        <v>235</v>
      </c>
      <c r="D551" s="617">
        <v>6</v>
      </c>
      <c r="E551" s="618">
        <v>4273.55</v>
      </c>
      <c r="F551" s="455">
        <f>+D551*E551</f>
        <v>25641.300000000003</v>
      </c>
      <c r="G551" s="456">
        <f t="shared" si="654"/>
        <v>30000.321</v>
      </c>
      <c r="H551" s="222"/>
      <c r="I551" s="223">
        <f t="shared" si="701"/>
        <v>0</v>
      </c>
      <c r="J551" s="223">
        <f t="shared" si="702"/>
        <v>0</v>
      </c>
      <c r="K551" s="224">
        <f t="shared" si="703"/>
        <v>0</v>
      </c>
      <c r="L551" s="197">
        <f>D478-K551</f>
        <v>30</v>
      </c>
      <c r="M551" s="113">
        <f>+L551/D478</f>
        <v>1</v>
      </c>
      <c r="N551" s="114">
        <f t="shared" si="670"/>
        <v>0</v>
      </c>
      <c r="O551" s="198">
        <f>+F478-(R551+U551+X551+AA551+AD551+AG551+AJ551+AM551+AP551+AS551+AV551+AY551)</f>
        <v>4200</v>
      </c>
      <c r="P551" s="82"/>
      <c r="Q551" s="75"/>
      <c r="R551" s="76">
        <f t="shared" si="671"/>
        <v>0</v>
      </c>
      <c r="S551" s="74"/>
      <c r="T551" s="75"/>
      <c r="U551" s="76">
        <f t="shared" si="672"/>
        <v>0</v>
      </c>
      <c r="V551" s="74"/>
      <c r="W551" s="83"/>
      <c r="X551" s="76">
        <f t="shared" si="673"/>
        <v>0</v>
      </c>
      <c r="Y551" s="74"/>
      <c r="Z551" s="75"/>
      <c r="AA551" s="76">
        <f t="shared" si="674"/>
        <v>0</v>
      </c>
      <c r="AB551" s="74"/>
      <c r="AC551" s="75"/>
      <c r="AD551" s="76">
        <f t="shared" si="675"/>
        <v>0</v>
      </c>
      <c r="AE551" s="74"/>
      <c r="AF551" s="75"/>
      <c r="AG551" s="61">
        <f t="shared" si="676"/>
        <v>0</v>
      </c>
      <c r="AH551" s="61"/>
      <c r="AI551" s="75"/>
      <c r="AJ551" s="76">
        <f t="shared" si="677"/>
        <v>0</v>
      </c>
      <c r="AK551" s="74"/>
      <c r="AL551" s="75"/>
      <c r="AM551" s="76">
        <f t="shared" si="678"/>
        <v>0</v>
      </c>
      <c r="AN551" s="74"/>
      <c r="AO551" s="75"/>
      <c r="AP551" s="76">
        <f t="shared" si="679"/>
        <v>0</v>
      </c>
      <c r="AQ551" s="74"/>
      <c r="AR551" s="75"/>
      <c r="AS551" s="76">
        <f t="shared" si="680"/>
        <v>0</v>
      </c>
      <c r="AT551" s="74"/>
      <c r="AU551" s="75"/>
      <c r="AV551" s="76">
        <f t="shared" si="681"/>
        <v>0</v>
      </c>
      <c r="AW551" s="74"/>
      <c r="AX551" s="75"/>
      <c r="AY551" s="61">
        <f t="shared" si="682"/>
        <v>0</v>
      </c>
    </row>
    <row r="552" spans="1:52" ht="30" customHeight="1" thickBot="1">
      <c r="A552" s="447"/>
      <c r="B552" s="481" t="s">
        <v>810</v>
      </c>
      <c r="C552" s="482"/>
      <c r="D552" s="457"/>
      <c r="E552" s="601"/>
      <c r="F552" s="287">
        <f>+F551</f>
        <v>25641.300000000003</v>
      </c>
      <c r="G552" s="288">
        <f t="shared" si="654"/>
        <v>30000.321</v>
      </c>
      <c r="H552" s="222"/>
      <c r="I552" s="223">
        <f t="shared" si="701"/>
        <v>0</v>
      </c>
      <c r="J552" s="223">
        <f t="shared" si="702"/>
        <v>13000</v>
      </c>
      <c r="K552" s="224">
        <f t="shared" si="703"/>
        <v>13000</v>
      </c>
      <c r="L552" s="197">
        <f>D479-K552</f>
        <v>-8000</v>
      </c>
      <c r="M552" s="113">
        <f>+L552/D479</f>
        <v>-1.6</v>
      </c>
      <c r="N552" s="114">
        <f t="shared" si="670"/>
        <v>32500</v>
      </c>
      <c r="O552" s="198">
        <f>+F479-(R552+U552+X552+AA552+AD552+AG552+AJ552+AM552+AP552+AS552+AV552+AY552)</f>
        <v>-20000</v>
      </c>
      <c r="P552" s="82"/>
      <c r="Q552" s="75"/>
      <c r="R552" s="76">
        <f t="shared" si="671"/>
        <v>0</v>
      </c>
      <c r="S552" s="74"/>
      <c r="T552" s="75"/>
      <c r="U552" s="76">
        <f t="shared" si="672"/>
        <v>0</v>
      </c>
      <c r="V552" s="74"/>
      <c r="W552" s="83"/>
      <c r="X552" s="76">
        <f t="shared" si="673"/>
        <v>0</v>
      </c>
      <c r="Y552" s="74"/>
      <c r="Z552" s="75"/>
      <c r="AA552" s="76">
        <f t="shared" si="674"/>
        <v>0</v>
      </c>
      <c r="AB552" s="74"/>
      <c r="AC552" s="75"/>
      <c r="AD552" s="76">
        <f t="shared" si="675"/>
        <v>0</v>
      </c>
      <c r="AE552" s="74"/>
      <c r="AF552" s="75"/>
      <c r="AG552" s="61">
        <f t="shared" si="676"/>
        <v>0</v>
      </c>
      <c r="AH552" s="61"/>
      <c r="AI552" s="75"/>
      <c r="AJ552" s="76">
        <f t="shared" si="677"/>
        <v>0</v>
      </c>
      <c r="AK552" s="74"/>
      <c r="AL552" s="75"/>
      <c r="AM552" s="76">
        <f t="shared" si="678"/>
        <v>0</v>
      </c>
      <c r="AN552" s="68">
        <v>13000</v>
      </c>
      <c r="AO552" s="69">
        <v>2.5</v>
      </c>
      <c r="AP552" s="70">
        <f t="shared" si="679"/>
        <v>32500</v>
      </c>
      <c r="AQ552" s="74"/>
      <c r="AR552" s="75"/>
      <c r="AS552" s="76">
        <f t="shared" si="680"/>
        <v>0</v>
      </c>
      <c r="AT552" s="74"/>
      <c r="AU552" s="75"/>
      <c r="AV552" s="76">
        <f t="shared" si="681"/>
        <v>0</v>
      </c>
      <c r="AW552" s="74"/>
      <c r="AX552" s="75"/>
      <c r="AY552" s="61">
        <f t="shared" si="682"/>
        <v>0</v>
      </c>
    </row>
    <row r="553" spans="1:52" ht="30" customHeight="1" thickBot="1">
      <c r="A553" s="619"/>
      <c r="B553" s="244"/>
      <c r="C553" s="620"/>
      <c r="D553" s="461"/>
      <c r="E553" s="621"/>
      <c r="F553" s="462"/>
      <c r="G553" s="463"/>
      <c r="H553" s="222"/>
      <c r="I553" s="223"/>
      <c r="J553" s="223"/>
      <c r="K553" s="224"/>
      <c r="L553" s="197"/>
      <c r="M553" s="113"/>
      <c r="N553" s="114"/>
      <c r="O553" s="198"/>
      <c r="P553" s="82"/>
      <c r="Q553" s="75"/>
      <c r="R553" s="76"/>
      <c r="S553" s="74"/>
      <c r="T553" s="75"/>
      <c r="U553" s="76"/>
      <c r="V553" s="74"/>
      <c r="W553" s="83"/>
      <c r="X553" s="76"/>
      <c r="Y553" s="74"/>
      <c r="Z553" s="75"/>
      <c r="AA553" s="76"/>
      <c r="AB553" s="74"/>
      <c r="AC553" s="75"/>
      <c r="AD553" s="76"/>
      <c r="AE553" s="74"/>
      <c r="AF553" s="75"/>
      <c r="AG553" s="61"/>
      <c r="AH553" s="61"/>
      <c r="AI553" s="75"/>
      <c r="AJ553" s="76"/>
      <c r="AK553" s="74"/>
      <c r="AL553" s="75"/>
      <c r="AM553" s="76"/>
      <c r="AN553" s="68"/>
      <c r="AO553" s="69"/>
      <c r="AP553" s="70"/>
      <c r="AQ553" s="74"/>
      <c r="AR553" s="75"/>
      <c r="AS553" s="76"/>
      <c r="AT553" s="74"/>
      <c r="AU553" s="75"/>
      <c r="AV553" s="76"/>
      <c r="AW553" s="74"/>
      <c r="AX553" s="75"/>
      <c r="AY553" s="61"/>
    </row>
    <row r="554" spans="1:52" ht="15" customHeight="1">
      <c r="A554" s="622"/>
      <c r="B554" s="375"/>
      <c r="C554" s="623"/>
      <c r="D554" s="624"/>
      <c r="E554" s="625"/>
      <c r="F554" s="626"/>
      <c r="G554" s="627"/>
      <c r="H554" s="222"/>
      <c r="I554" s="223"/>
      <c r="J554" s="223"/>
      <c r="K554" s="224"/>
      <c r="L554" s="197"/>
      <c r="M554" s="113"/>
      <c r="N554" s="114"/>
      <c r="O554" s="198"/>
      <c r="P554" s="82"/>
      <c r="Q554" s="75"/>
      <c r="R554" s="76"/>
      <c r="S554" s="74"/>
      <c r="T554" s="75"/>
      <c r="U554" s="76"/>
      <c r="V554" s="74"/>
      <c r="W554" s="83"/>
      <c r="X554" s="76"/>
      <c r="Y554" s="74"/>
      <c r="Z554" s="75"/>
      <c r="AA554" s="76"/>
      <c r="AB554" s="74"/>
      <c r="AC554" s="75"/>
      <c r="AD554" s="76"/>
      <c r="AE554" s="74"/>
      <c r="AF554" s="75"/>
      <c r="AG554" s="61"/>
      <c r="AH554" s="61"/>
      <c r="AI554" s="75"/>
      <c r="AJ554" s="76"/>
      <c r="AK554" s="74"/>
      <c r="AL554" s="75"/>
      <c r="AM554" s="76"/>
      <c r="AN554" s="68"/>
      <c r="AO554" s="69"/>
      <c r="AP554" s="70"/>
      <c r="AQ554" s="74"/>
      <c r="AR554" s="75"/>
      <c r="AS554" s="76"/>
      <c r="AT554" s="74"/>
      <c r="AU554" s="75"/>
      <c r="AV554" s="76"/>
      <c r="AW554" s="74"/>
      <c r="AX554" s="75"/>
      <c r="AY554" s="61"/>
    </row>
    <row r="555" spans="1:52" ht="30" hidden="1" customHeight="1">
      <c r="A555" s="619"/>
      <c r="B555" s="244"/>
      <c r="C555" s="620"/>
      <c r="D555" s="461"/>
      <c r="E555" s="621"/>
      <c r="F555" s="462"/>
      <c r="G555" s="463"/>
      <c r="H555" s="222"/>
      <c r="I555" s="223"/>
      <c r="J555" s="223"/>
      <c r="K555" s="224"/>
      <c r="L555" s="197"/>
      <c r="M555" s="113"/>
      <c r="N555" s="114"/>
      <c r="O555" s="198"/>
      <c r="P555" s="82"/>
      <c r="Q555" s="75"/>
      <c r="R555" s="76"/>
      <c r="S555" s="74"/>
      <c r="T555" s="75"/>
      <c r="U555" s="76"/>
      <c r="V555" s="74"/>
      <c r="W555" s="83"/>
      <c r="X555" s="76"/>
      <c r="Y555" s="74"/>
      <c r="Z555" s="75"/>
      <c r="AA555" s="76"/>
      <c r="AB555" s="74"/>
      <c r="AC555" s="75"/>
      <c r="AD555" s="76"/>
      <c r="AE555" s="74"/>
      <c r="AF555" s="75"/>
      <c r="AG555" s="61"/>
      <c r="AH555" s="61"/>
      <c r="AI555" s="75"/>
      <c r="AJ555" s="76"/>
      <c r="AK555" s="74"/>
      <c r="AL555" s="75"/>
      <c r="AM555" s="76"/>
      <c r="AN555" s="68"/>
      <c r="AO555" s="69"/>
      <c r="AP555" s="70"/>
      <c r="AQ555" s="74"/>
      <c r="AR555" s="75"/>
      <c r="AS555" s="76"/>
      <c r="AT555" s="74"/>
      <c r="AU555" s="75"/>
      <c r="AV555" s="76"/>
      <c r="AW555" s="74"/>
      <c r="AX555" s="75"/>
      <c r="AY555" s="61"/>
    </row>
    <row r="556" spans="1:52" ht="30" hidden="1" customHeight="1" thickBot="1">
      <c r="A556" s="243"/>
      <c r="B556" s="628"/>
      <c r="C556" s="629"/>
      <c r="D556" s="629"/>
      <c r="E556" s="629"/>
      <c r="F556" s="630"/>
      <c r="G556" s="631"/>
      <c r="H556" s="222"/>
      <c r="I556" s="223">
        <f t="shared" si="701"/>
        <v>0</v>
      </c>
      <c r="J556" s="223">
        <f t="shared" si="702"/>
        <v>200</v>
      </c>
      <c r="K556" s="224">
        <f t="shared" si="703"/>
        <v>200</v>
      </c>
      <c r="L556" s="197">
        <f>D480-K556</f>
        <v>330</v>
      </c>
      <c r="M556" s="113">
        <f>+L556/D480</f>
        <v>0.62264150943396224</v>
      </c>
      <c r="N556" s="114">
        <f t="shared" si="670"/>
        <v>2600</v>
      </c>
      <c r="O556" s="198">
        <f>+F480-(R556+U556+X556+AA556+AD556+AG556+AJ556+AM556+AP556+AS556+AV556+AY556)</f>
        <v>4290</v>
      </c>
      <c r="P556" s="82"/>
      <c r="Q556" s="75"/>
      <c r="R556" s="76">
        <f t="shared" si="671"/>
        <v>0</v>
      </c>
      <c r="S556" s="74"/>
      <c r="T556" s="75"/>
      <c r="U556" s="76">
        <f t="shared" si="672"/>
        <v>0</v>
      </c>
      <c r="V556" s="74"/>
      <c r="W556" s="83"/>
      <c r="X556" s="76">
        <f t="shared" si="673"/>
        <v>0</v>
      </c>
      <c r="Y556" s="74"/>
      <c r="Z556" s="75"/>
      <c r="AA556" s="76">
        <f t="shared" si="674"/>
        <v>0</v>
      </c>
      <c r="AB556" s="74"/>
      <c r="AC556" s="75"/>
      <c r="AD556" s="76">
        <f t="shared" si="675"/>
        <v>0</v>
      </c>
      <c r="AE556" s="74"/>
      <c r="AF556" s="75"/>
      <c r="AG556" s="61">
        <f t="shared" si="676"/>
        <v>0</v>
      </c>
      <c r="AH556" s="61"/>
      <c r="AI556" s="75"/>
      <c r="AJ556" s="76">
        <f t="shared" si="677"/>
        <v>0</v>
      </c>
      <c r="AK556" s="74"/>
      <c r="AL556" s="75"/>
      <c r="AM556" s="76">
        <f t="shared" si="678"/>
        <v>0</v>
      </c>
      <c r="AN556" s="68">
        <v>200</v>
      </c>
      <c r="AO556" s="69">
        <v>13</v>
      </c>
      <c r="AP556" s="70">
        <f t="shared" si="679"/>
        <v>2600</v>
      </c>
      <c r="AQ556" s="74"/>
      <c r="AR556" s="75"/>
      <c r="AS556" s="76">
        <f t="shared" si="680"/>
        <v>0</v>
      </c>
      <c r="AT556" s="74"/>
      <c r="AU556" s="75"/>
      <c r="AV556" s="76">
        <f t="shared" si="681"/>
        <v>0</v>
      </c>
      <c r="AW556" s="74"/>
      <c r="AX556" s="75"/>
      <c r="AY556" s="61">
        <f t="shared" si="682"/>
        <v>0</v>
      </c>
    </row>
    <row r="557" spans="1:52" s="167" customFormat="1" ht="27" customHeight="1" thickBot="1">
      <c r="A557" s="212"/>
      <c r="B557" s="213" t="s">
        <v>811</v>
      </c>
      <c r="C557" s="632"/>
      <c r="D557" s="633"/>
      <c r="E557" s="634"/>
      <c r="F557" s="635"/>
      <c r="G557" s="636"/>
      <c r="H557" s="533"/>
      <c r="I557" s="534"/>
      <c r="J557" s="534"/>
      <c r="K557" s="534"/>
      <c r="L557" s="159"/>
      <c r="M557" s="159"/>
      <c r="N557" s="158">
        <f>SUM(N550:N556)</f>
        <v>35100</v>
      </c>
      <c r="O557" s="160">
        <f>SUM(O550:O556)</f>
        <v>-9410</v>
      </c>
      <c r="P557" s="161"/>
      <c r="Q557" s="162"/>
      <c r="R557" s="163">
        <f>SUM(R550:R556)</f>
        <v>0</v>
      </c>
      <c r="S557" s="164"/>
      <c r="T557" s="162"/>
      <c r="U557" s="163">
        <f>SUM(U550:U556)</f>
        <v>0</v>
      </c>
      <c r="V557" s="164"/>
      <c r="W557" s="165"/>
      <c r="X557" s="163">
        <f>SUM(X550:X556)</f>
        <v>0</v>
      </c>
      <c r="Y557" s="164"/>
      <c r="Z557" s="162"/>
      <c r="AA557" s="163">
        <f>SUM(AA550:AA556)</f>
        <v>0</v>
      </c>
      <c r="AB557" s="164"/>
      <c r="AC557" s="162"/>
      <c r="AD557" s="163">
        <f>SUM(AD550:AD556)</f>
        <v>0</v>
      </c>
      <c r="AE557" s="164"/>
      <c r="AF557" s="162"/>
      <c r="AG557" s="166">
        <f>SUM(AG550:AG556)</f>
        <v>0</v>
      </c>
      <c r="AH557" s="166"/>
      <c r="AI557" s="162"/>
      <c r="AJ557" s="163">
        <f>SUM(AJ550:AJ556)</f>
        <v>0</v>
      </c>
      <c r="AK557" s="164"/>
      <c r="AL557" s="162"/>
      <c r="AM557" s="163">
        <f>SUM(AM550:AM556)</f>
        <v>0</v>
      </c>
      <c r="AN557" s="164"/>
      <c r="AO557" s="162"/>
      <c r="AP557" s="163">
        <f>SUM(AP550:AP556)</f>
        <v>35100</v>
      </c>
      <c r="AQ557" s="164"/>
      <c r="AR557" s="162"/>
      <c r="AS557" s="163">
        <f>SUM(AS550:AS556)</f>
        <v>0</v>
      </c>
      <c r="AT557" s="164"/>
      <c r="AU557" s="162"/>
      <c r="AV557" s="163">
        <f>SUM(AV550:AV556)</f>
        <v>0</v>
      </c>
      <c r="AW557" s="164"/>
      <c r="AX557" s="162"/>
      <c r="AY557" s="166">
        <f>SUM(AY550:AY556)</f>
        <v>0</v>
      </c>
      <c r="AZ557" s="3"/>
    </row>
    <row r="558" spans="1:52" s="50" customFormat="1" ht="33" customHeight="1" thickBot="1">
      <c r="A558" s="25" t="s">
        <v>6</v>
      </c>
      <c r="B558" s="637" t="s">
        <v>239</v>
      </c>
      <c r="C558" s="26" t="s">
        <v>235</v>
      </c>
      <c r="D558" s="638">
        <v>6</v>
      </c>
      <c r="E558" s="638">
        <v>8800</v>
      </c>
      <c r="F558" s="639">
        <f>SUM(D558*E558)</f>
        <v>52800</v>
      </c>
      <c r="G558" s="640">
        <f>SUM(F558*1.17)</f>
        <v>61775.999999999993</v>
      </c>
      <c r="H558" s="641"/>
      <c r="I558" s="642"/>
      <c r="J558" s="642"/>
      <c r="K558" s="642"/>
      <c r="L558" s="41"/>
      <c r="M558" s="41"/>
      <c r="N558" s="186">
        <f t="shared" si="670"/>
        <v>0</v>
      </c>
      <c r="O558" s="187"/>
      <c r="P558" s="188"/>
      <c r="Q558" s="189"/>
      <c r="R558" s="49">
        <f t="shared" si="671"/>
        <v>0</v>
      </c>
      <c r="S558" s="190"/>
      <c r="T558" s="189"/>
      <c r="U558" s="49">
        <f t="shared" si="672"/>
        <v>0</v>
      </c>
      <c r="V558" s="190"/>
      <c r="W558" s="48"/>
      <c r="X558" s="49">
        <f t="shared" si="673"/>
        <v>0</v>
      </c>
      <c r="Y558" s="190"/>
      <c r="Z558" s="189"/>
      <c r="AA558" s="49">
        <f t="shared" si="674"/>
        <v>0</v>
      </c>
      <c r="AB558" s="190"/>
      <c r="AC558" s="189"/>
      <c r="AD558" s="49">
        <f t="shared" si="675"/>
        <v>0</v>
      </c>
      <c r="AE558" s="190"/>
      <c r="AF558" s="189"/>
      <c r="AG558" s="191">
        <f t="shared" si="676"/>
        <v>0</v>
      </c>
      <c r="AH558" s="191"/>
      <c r="AI558" s="189"/>
      <c r="AJ558" s="49">
        <f t="shared" si="677"/>
        <v>0</v>
      </c>
      <c r="AK558" s="190"/>
      <c r="AL558" s="189"/>
      <c r="AM558" s="49">
        <f t="shared" si="678"/>
        <v>0</v>
      </c>
      <c r="AN558" s="190"/>
      <c r="AO558" s="189"/>
      <c r="AP558" s="49">
        <f t="shared" si="679"/>
        <v>0</v>
      </c>
      <c r="AQ558" s="190"/>
      <c r="AR558" s="189"/>
      <c r="AS558" s="49">
        <f t="shared" si="680"/>
        <v>0</v>
      </c>
      <c r="AT558" s="190"/>
      <c r="AU558" s="189"/>
      <c r="AV558" s="49">
        <f t="shared" si="681"/>
        <v>0</v>
      </c>
      <c r="AW558" s="190"/>
      <c r="AX558" s="189"/>
      <c r="AY558" s="191">
        <f t="shared" si="682"/>
        <v>0</v>
      </c>
      <c r="AZ558" s="6"/>
    </row>
    <row r="559" spans="1:52" ht="29.25" customHeight="1" thickBot="1">
      <c r="A559" s="476"/>
      <c r="B559" s="481" t="s">
        <v>813</v>
      </c>
      <c r="C559" s="643"/>
      <c r="D559" s="643"/>
      <c r="E559" s="643"/>
      <c r="F559" s="644">
        <f>+F558</f>
        <v>52800</v>
      </c>
      <c r="G559" s="645">
        <f>+G558</f>
        <v>61775.999999999993</v>
      </c>
      <c r="H559" s="58"/>
      <c r="I559" s="59">
        <f t="shared" ref="I559:I560" si="704">+P559+S559+V559+Y559+AB559+AE559</f>
        <v>24</v>
      </c>
      <c r="J559" s="59">
        <f t="shared" ref="J559:J560" si="705">+AH559+AK559+AN559+AQ559+AT559+AW559</f>
        <v>4</v>
      </c>
      <c r="K559" s="60">
        <f t="shared" ref="K559:K560" si="706">+I559+J559</f>
        <v>28</v>
      </c>
      <c r="L559" s="197">
        <f>D484-K559</f>
        <v>2</v>
      </c>
      <c r="M559" s="113">
        <f>+L559/D484</f>
        <v>6.6666666666666666E-2</v>
      </c>
      <c r="N559" s="114">
        <f t="shared" si="670"/>
        <v>10208.800000000001</v>
      </c>
      <c r="O559" s="198">
        <f>+F484-(R559+U559+X559+AA559+AD559+AG559+AJ559+AM559+AP559+AS559+AV559+AY559)</f>
        <v>1161.1999999999989</v>
      </c>
      <c r="P559" s="82"/>
      <c r="Q559" s="75"/>
      <c r="R559" s="76">
        <f t="shared" si="671"/>
        <v>0</v>
      </c>
      <c r="S559" s="74"/>
      <c r="T559" s="75"/>
      <c r="U559" s="76">
        <f t="shared" si="672"/>
        <v>0</v>
      </c>
      <c r="V559" s="74"/>
      <c r="W559" s="83"/>
      <c r="X559" s="76">
        <f t="shared" si="673"/>
        <v>0</v>
      </c>
      <c r="Y559" s="74"/>
      <c r="Z559" s="75"/>
      <c r="AA559" s="76">
        <f t="shared" si="674"/>
        <v>0</v>
      </c>
      <c r="AB559" s="71">
        <v>24</v>
      </c>
      <c r="AC559" s="66">
        <v>364.6</v>
      </c>
      <c r="AD559" s="67">
        <f t="shared" si="675"/>
        <v>8750.4000000000015</v>
      </c>
      <c r="AE559" s="74"/>
      <c r="AF559" s="75"/>
      <c r="AG559" s="61">
        <f t="shared" si="676"/>
        <v>0</v>
      </c>
      <c r="AH559" s="61"/>
      <c r="AI559" s="75"/>
      <c r="AJ559" s="76">
        <f t="shared" si="677"/>
        <v>0</v>
      </c>
      <c r="AK559" s="68">
        <v>4</v>
      </c>
      <c r="AL559" s="69">
        <v>364.6</v>
      </c>
      <c r="AM559" s="70">
        <f t="shared" si="678"/>
        <v>1458.4</v>
      </c>
      <c r="AN559" s="74"/>
      <c r="AO559" s="75"/>
      <c r="AP559" s="76">
        <f t="shared" si="679"/>
        <v>0</v>
      </c>
      <c r="AQ559" s="74"/>
      <c r="AR559" s="75"/>
      <c r="AS559" s="76">
        <f t="shared" si="680"/>
        <v>0</v>
      </c>
      <c r="AT559" s="74"/>
      <c r="AU559" s="75"/>
      <c r="AV559" s="76">
        <f t="shared" si="681"/>
        <v>0</v>
      </c>
      <c r="AW559" s="74"/>
      <c r="AX559" s="75"/>
      <c r="AY559" s="61">
        <f t="shared" si="682"/>
        <v>0</v>
      </c>
    </row>
    <row r="560" spans="1:52" ht="30" customHeight="1" thickBot="1">
      <c r="A560" s="496"/>
      <c r="G560" s="646"/>
      <c r="H560" s="58"/>
      <c r="I560" s="59">
        <f t="shared" si="704"/>
        <v>25</v>
      </c>
      <c r="J560" s="59">
        <f t="shared" si="705"/>
        <v>6.8</v>
      </c>
      <c r="K560" s="60">
        <f t="shared" si="706"/>
        <v>31.8</v>
      </c>
      <c r="L560" s="197">
        <f>D485-K560</f>
        <v>-31.8</v>
      </c>
      <c r="M560" s="113" t="e">
        <f>+L560/D485</f>
        <v>#DIV/0!</v>
      </c>
      <c r="N560" s="114">
        <f t="shared" si="670"/>
        <v>5046</v>
      </c>
      <c r="O560" s="198">
        <f>+F485-(R560+U560+X560+AA560+AD560+AG560+AJ560+AM560+AP560+AS560+AV560+AY560)</f>
        <v>1791.6000000000004</v>
      </c>
      <c r="P560" s="82"/>
      <c r="Q560" s="75"/>
      <c r="R560" s="76">
        <f t="shared" si="671"/>
        <v>0</v>
      </c>
      <c r="S560" s="74"/>
      <c r="T560" s="75"/>
      <c r="U560" s="76">
        <f t="shared" si="672"/>
        <v>0</v>
      </c>
      <c r="V560" s="71">
        <v>1</v>
      </c>
      <c r="W560" s="72">
        <v>1350</v>
      </c>
      <c r="X560" s="67">
        <f t="shared" si="673"/>
        <v>1350</v>
      </c>
      <c r="Y560" s="71">
        <v>12</v>
      </c>
      <c r="Z560" s="66">
        <v>120</v>
      </c>
      <c r="AA560" s="67">
        <f t="shared" si="674"/>
        <v>1440</v>
      </c>
      <c r="AB560" s="71">
        <v>12</v>
      </c>
      <c r="AC560" s="66">
        <v>120</v>
      </c>
      <c r="AD560" s="67">
        <f t="shared" si="675"/>
        <v>1440</v>
      </c>
      <c r="AE560" s="74"/>
      <c r="AF560" s="75"/>
      <c r="AG560" s="61">
        <f t="shared" si="676"/>
        <v>0</v>
      </c>
      <c r="AH560" s="61"/>
      <c r="AI560" s="75"/>
      <c r="AJ560" s="76">
        <f t="shared" si="677"/>
        <v>0</v>
      </c>
      <c r="AK560" s="68">
        <v>6.8</v>
      </c>
      <c r="AL560" s="69">
        <v>120</v>
      </c>
      <c r="AM560" s="70">
        <f t="shared" si="678"/>
        <v>816</v>
      </c>
      <c r="AN560" s="74"/>
      <c r="AO560" s="75"/>
      <c r="AP560" s="76">
        <f t="shared" si="679"/>
        <v>0</v>
      </c>
      <c r="AQ560" s="74"/>
      <c r="AR560" s="75"/>
      <c r="AS560" s="76">
        <f t="shared" si="680"/>
        <v>0</v>
      </c>
      <c r="AT560" s="74"/>
      <c r="AU560" s="75"/>
      <c r="AV560" s="76">
        <f t="shared" si="681"/>
        <v>0</v>
      </c>
      <c r="AW560" s="74"/>
      <c r="AX560" s="75"/>
      <c r="AY560" s="61">
        <f t="shared" si="682"/>
        <v>0</v>
      </c>
    </row>
    <row r="561" spans="1:52" s="656" customFormat="1" ht="30" customHeight="1" thickBot="1">
      <c r="A561" s="247"/>
      <c r="B561" s="248" t="s">
        <v>814</v>
      </c>
      <c r="C561" s="612"/>
      <c r="D561" s="613"/>
      <c r="E561" s="614"/>
      <c r="F561" s="464"/>
      <c r="G561" s="465"/>
      <c r="H561" s="647"/>
      <c r="I561" s="648"/>
      <c r="J561" s="648"/>
      <c r="K561" s="648"/>
      <c r="L561" s="649"/>
      <c r="M561" s="649"/>
      <c r="N561" s="158">
        <f>+N559+N560</f>
        <v>15254.800000000001</v>
      </c>
      <c r="O561" s="160">
        <f>+O559+O560</f>
        <v>2952.7999999999993</v>
      </c>
      <c r="P561" s="650"/>
      <c r="Q561" s="651"/>
      <c r="R561" s="652">
        <f>+R559+R560</f>
        <v>0</v>
      </c>
      <c r="S561" s="653"/>
      <c r="T561" s="651"/>
      <c r="U561" s="652">
        <f>+U559+U560</f>
        <v>0</v>
      </c>
      <c r="V561" s="653"/>
      <c r="W561" s="654"/>
      <c r="X561" s="652">
        <f>+X559+X560</f>
        <v>1350</v>
      </c>
      <c r="Y561" s="653"/>
      <c r="Z561" s="651"/>
      <c r="AA561" s="652">
        <f>+AA559+AA560</f>
        <v>1440</v>
      </c>
      <c r="AB561" s="653"/>
      <c r="AC561" s="651"/>
      <c r="AD561" s="652">
        <f>+AD559+AD560</f>
        <v>10190.400000000001</v>
      </c>
      <c r="AE561" s="653"/>
      <c r="AF561" s="651"/>
      <c r="AG561" s="655">
        <f>+AG559+AG560</f>
        <v>0</v>
      </c>
      <c r="AH561" s="655"/>
      <c r="AI561" s="651"/>
      <c r="AJ561" s="652">
        <f>+AJ559+AJ560</f>
        <v>0</v>
      </c>
      <c r="AK561" s="653"/>
      <c r="AL561" s="651"/>
      <c r="AM561" s="652">
        <f>+AM559+AM560</f>
        <v>2274.4</v>
      </c>
      <c r="AN561" s="653"/>
      <c r="AO561" s="651"/>
      <c r="AP561" s="652">
        <f>+AP559+AP560</f>
        <v>0</v>
      </c>
      <c r="AQ561" s="653"/>
      <c r="AR561" s="651"/>
      <c r="AS561" s="652">
        <f>+AS559+AS560</f>
        <v>0</v>
      </c>
      <c r="AT561" s="653"/>
      <c r="AU561" s="651"/>
      <c r="AV561" s="652">
        <f>+AV559+AV560</f>
        <v>0</v>
      </c>
      <c r="AW561" s="653"/>
      <c r="AX561" s="651"/>
      <c r="AY561" s="655">
        <f>+AY559+AY560</f>
        <v>0</v>
      </c>
      <c r="AZ561" s="6"/>
    </row>
    <row r="562" spans="1:52" s="175" customFormat="1" ht="25.5" customHeight="1">
      <c r="A562" s="51">
        <v>1</v>
      </c>
      <c r="B562" s="657" t="s">
        <v>249</v>
      </c>
      <c r="C562" s="53" t="s">
        <v>11</v>
      </c>
      <c r="D562" s="219">
        <v>30</v>
      </c>
      <c r="E562" s="219">
        <v>290</v>
      </c>
      <c r="F562" s="658">
        <f>SUM(D562*E562)</f>
        <v>8700</v>
      </c>
      <c r="G562" s="659">
        <f>SUM(F562*1.17)</f>
        <v>10179</v>
      </c>
      <c r="H562" s="660"/>
      <c r="I562" s="660"/>
      <c r="J562" s="660"/>
      <c r="K562" s="660"/>
      <c r="N562" s="176">
        <f t="shared" si="670"/>
        <v>0</v>
      </c>
      <c r="O562" s="177"/>
      <c r="P562" s="178"/>
      <c r="Q562" s="179"/>
      <c r="R562" s="180">
        <f t="shared" si="671"/>
        <v>0</v>
      </c>
      <c r="S562" s="177"/>
      <c r="T562" s="179"/>
      <c r="U562" s="180">
        <f t="shared" si="672"/>
        <v>0</v>
      </c>
      <c r="V562" s="177"/>
      <c r="W562" s="181"/>
      <c r="X562" s="180">
        <f t="shared" si="673"/>
        <v>0</v>
      </c>
      <c r="Y562" s="177"/>
      <c r="Z562" s="179"/>
      <c r="AA562" s="180">
        <f t="shared" si="674"/>
        <v>0</v>
      </c>
      <c r="AB562" s="177"/>
      <c r="AC562" s="179"/>
      <c r="AD562" s="180">
        <f t="shared" si="675"/>
        <v>0</v>
      </c>
      <c r="AE562" s="177"/>
      <c r="AF562" s="179"/>
      <c r="AG562" s="177">
        <f t="shared" si="676"/>
        <v>0</v>
      </c>
      <c r="AH562" s="177"/>
      <c r="AI562" s="179"/>
      <c r="AJ562" s="180">
        <f t="shared" si="677"/>
        <v>0</v>
      </c>
      <c r="AK562" s="177"/>
      <c r="AL562" s="179"/>
      <c r="AM562" s="180">
        <f t="shared" si="678"/>
        <v>0</v>
      </c>
      <c r="AN562" s="177"/>
      <c r="AO562" s="179"/>
      <c r="AP562" s="180">
        <f t="shared" si="679"/>
        <v>0</v>
      </c>
      <c r="AQ562" s="177"/>
      <c r="AR562" s="179"/>
      <c r="AS562" s="180">
        <f t="shared" si="680"/>
        <v>0</v>
      </c>
      <c r="AT562" s="177"/>
      <c r="AU562" s="179"/>
      <c r="AV562" s="180">
        <f t="shared" si="681"/>
        <v>0</v>
      </c>
      <c r="AW562" s="177"/>
      <c r="AX562" s="179"/>
      <c r="AY562" s="177">
        <f t="shared" si="682"/>
        <v>0</v>
      </c>
      <c r="AZ562" s="6"/>
    </row>
    <row r="563" spans="1:52" s="50" customFormat="1" ht="30" customHeight="1">
      <c r="A563" s="199">
        <v>2</v>
      </c>
      <c r="B563" s="23" t="s">
        <v>250</v>
      </c>
      <c r="C563" s="19" t="s">
        <v>11</v>
      </c>
      <c r="D563" s="106">
        <v>10</v>
      </c>
      <c r="E563" s="106">
        <v>250</v>
      </c>
      <c r="F563" s="661">
        <f>SUM(D563*E563)</f>
        <v>2500</v>
      </c>
      <c r="G563" s="108">
        <f>SUM(F563*1.17)</f>
        <v>2925</v>
      </c>
      <c r="H563" s="184"/>
      <c r="I563" s="185"/>
      <c r="J563" s="185"/>
      <c r="K563" s="185"/>
      <c r="L563" s="41"/>
      <c r="M563" s="41"/>
      <c r="N563" s="186">
        <f t="shared" si="670"/>
        <v>0</v>
      </c>
      <c r="O563" s="187"/>
      <c r="P563" s="188"/>
      <c r="Q563" s="189"/>
      <c r="R563" s="49">
        <f t="shared" si="671"/>
        <v>0</v>
      </c>
      <c r="S563" s="190"/>
      <c r="T563" s="189"/>
      <c r="U563" s="49">
        <f t="shared" si="672"/>
        <v>0</v>
      </c>
      <c r="V563" s="190"/>
      <c r="W563" s="48"/>
      <c r="X563" s="49">
        <f t="shared" si="673"/>
        <v>0</v>
      </c>
      <c r="Y563" s="190"/>
      <c r="Z563" s="189"/>
      <c r="AA563" s="49">
        <f t="shared" si="674"/>
        <v>0</v>
      </c>
      <c r="AB563" s="190"/>
      <c r="AC563" s="189"/>
      <c r="AD563" s="49">
        <f t="shared" si="675"/>
        <v>0</v>
      </c>
      <c r="AE563" s="190"/>
      <c r="AF563" s="189"/>
      <c r="AG563" s="191">
        <f t="shared" si="676"/>
        <v>0</v>
      </c>
      <c r="AH563" s="191"/>
      <c r="AI563" s="189"/>
      <c r="AJ563" s="49">
        <f t="shared" si="677"/>
        <v>0</v>
      </c>
      <c r="AK563" s="190"/>
      <c r="AL563" s="189"/>
      <c r="AM563" s="49">
        <f t="shared" si="678"/>
        <v>0</v>
      </c>
      <c r="AN563" s="190"/>
      <c r="AO563" s="189"/>
      <c r="AP563" s="49">
        <f t="shared" si="679"/>
        <v>0</v>
      </c>
      <c r="AQ563" s="190"/>
      <c r="AR563" s="189"/>
      <c r="AS563" s="49">
        <f t="shared" si="680"/>
        <v>0</v>
      </c>
      <c r="AT563" s="190"/>
      <c r="AU563" s="189"/>
      <c r="AV563" s="49">
        <f t="shared" si="681"/>
        <v>0</v>
      </c>
      <c r="AW563" s="190"/>
      <c r="AX563" s="189"/>
      <c r="AY563" s="191">
        <f t="shared" si="682"/>
        <v>0</v>
      </c>
      <c r="AZ563" s="6"/>
    </row>
    <row r="564" spans="1:52" ht="30" customHeight="1" thickBot="1">
      <c r="A564" s="201">
        <v>3</v>
      </c>
      <c r="B564" s="475" t="s">
        <v>259</v>
      </c>
      <c r="C564" s="203" t="s">
        <v>11</v>
      </c>
      <c r="D564" s="148">
        <v>5</v>
      </c>
      <c r="E564" s="148">
        <v>1250</v>
      </c>
      <c r="F564" s="662">
        <f>SUM(D564*E564)</f>
        <v>6250</v>
      </c>
      <c r="G564" s="108">
        <f>SUM(F564*1.17)</f>
        <v>7312.5</v>
      </c>
      <c r="H564" s="58"/>
      <c r="I564" s="59">
        <f t="shared" ref="I564:I565" si="707">+P564+S564+V564+Y564+AB564+AE564</f>
        <v>0</v>
      </c>
      <c r="J564" s="59">
        <f t="shared" ref="J564:J565" si="708">+AH564+AK564+AN564+AQ564+AT564+AW564</f>
        <v>0</v>
      </c>
      <c r="K564" s="60">
        <f t="shared" ref="K564:K565" si="709">+I564+J564</f>
        <v>0</v>
      </c>
      <c r="L564" s="197" t="e">
        <f>#REF!-K564</f>
        <v>#REF!</v>
      </c>
      <c r="M564" s="113" t="e">
        <f>+L564/#REF!</f>
        <v>#REF!</v>
      </c>
      <c r="N564" s="114">
        <f t="shared" si="670"/>
        <v>0</v>
      </c>
      <c r="O564" s="198" t="e">
        <f>+#REF!-(R564+U564+X564+AA564+AD564+AG564+AJ564+AM564+AP564+AS564+AV564+AY564)</f>
        <v>#REF!</v>
      </c>
      <c r="P564" s="82"/>
      <c r="Q564" s="75"/>
      <c r="R564" s="76">
        <f t="shared" si="671"/>
        <v>0</v>
      </c>
      <c r="S564" s="74"/>
      <c r="T564" s="75"/>
      <c r="U564" s="76">
        <f t="shared" si="672"/>
        <v>0</v>
      </c>
      <c r="V564" s="74"/>
      <c r="W564" s="83"/>
      <c r="X564" s="76">
        <f t="shared" si="673"/>
        <v>0</v>
      </c>
      <c r="Y564" s="74"/>
      <c r="Z564" s="75"/>
      <c r="AA564" s="76">
        <f t="shared" si="674"/>
        <v>0</v>
      </c>
      <c r="AB564" s="74"/>
      <c r="AC564" s="75"/>
      <c r="AD564" s="76">
        <f t="shared" si="675"/>
        <v>0</v>
      </c>
      <c r="AE564" s="74"/>
      <c r="AF564" s="75"/>
      <c r="AG564" s="61">
        <f t="shared" si="676"/>
        <v>0</v>
      </c>
      <c r="AH564" s="61"/>
      <c r="AI564" s="75"/>
      <c r="AJ564" s="76">
        <f t="shared" si="677"/>
        <v>0</v>
      </c>
      <c r="AK564" s="74"/>
      <c r="AL564" s="75"/>
      <c r="AM564" s="76">
        <f t="shared" si="678"/>
        <v>0</v>
      </c>
      <c r="AN564" s="74"/>
      <c r="AO564" s="75"/>
      <c r="AP564" s="76">
        <f t="shared" si="679"/>
        <v>0</v>
      </c>
      <c r="AQ564" s="74"/>
      <c r="AR564" s="75"/>
      <c r="AS564" s="76">
        <f t="shared" si="680"/>
        <v>0</v>
      </c>
      <c r="AT564" s="74"/>
      <c r="AU564" s="75"/>
      <c r="AV564" s="76">
        <f t="shared" si="681"/>
        <v>0</v>
      </c>
      <c r="AW564" s="74"/>
      <c r="AX564" s="75"/>
      <c r="AY564" s="61">
        <f t="shared" si="682"/>
        <v>0</v>
      </c>
    </row>
    <row r="565" spans="1:52" ht="30" customHeight="1" thickBot="1">
      <c r="A565" s="476"/>
      <c r="B565" s="481" t="s">
        <v>815</v>
      </c>
      <c r="C565" s="643"/>
      <c r="D565" s="643"/>
      <c r="E565" s="643"/>
      <c r="F565" s="663">
        <f>SUM(F562:F564)</f>
        <v>17450</v>
      </c>
      <c r="G565" s="664">
        <f>SUM(G562:G564)</f>
        <v>20416.5</v>
      </c>
      <c r="H565" s="58"/>
      <c r="I565" s="59">
        <f t="shared" si="707"/>
        <v>0</v>
      </c>
      <c r="J565" s="59">
        <f t="shared" si="708"/>
        <v>0</v>
      </c>
      <c r="K565" s="60">
        <f t="shared" si="709"/>
        <v>0</v>
      </c>
      <c r="L565" s="197" t="e">
        <f>#REF!-K565</f>
        <v>#REF!</v>
      </c>
      <c r="M565" s="113" t="e">
        <f>+L565/#REF!</f>
        <v>#REF!</v>
      </c>
      <c r="N565" s="114">
        <f t="shared" si="670"/>
        <v>0</v>
      </c>
      <c r="O565" s="198" t="e">
        <f>+#REF!-(R565+U565+X565+AA565+AD565+AG565+AJ565+AM565+AP565+AS565+AV565+AY565)</f>
        <v>#REF!</v>
      </c>
      <c r="P565" s="82"/>
      <c r="Q565" s="75"/>
      <c r="R565" s="76">
        <f t="shared" si="671"/>
        <v>0</v>
      </c>
      <c r="S565" s="74"/>
      <c r="T565" s="75"/>
      <c r="U565" s="76">
        <f t="shared" si="672"/>
        <v>0</v>
      </c>
      <c r="V565" s="74"/>
      <c r="W565" s="83"/>
      <c r="X565" s="76">
        <f t="shared" si="673"/>
        <v>0</v>
      </c>
      <c r="Y565" s="74"/>
      <c r="Z565" s="75"/>
      <c r="AA565" s="76">
        <f t="shared" si="674"/>
        <v>0</v>
      </c>
      <c r="AB565" s="74"/>
      <c r="AC565" s="75"/>
      <c r="AD565" s="76">
        <f t="shared" si="675"/>
        <v>0</v>
      </c>
      <c r="AE565" s="74"/>
      <c r="AF565" s="75"/>
      <c r="AG565" s="61">
        <f t="shared" si="676"/>
        <v>0</v>
      </c>
      <c r="AH565" s="61"/>
      <c r="AI565" s="75"/>
      <c r="AJ565" s="76">
        <f t="shared" si="677"/>
        <v>0</v>
      </c>
      <c r="AK565" s="74"/>
      <c r="AL565" s="75"/>
      <c r="AM565" s="76">
        <f t="shared" si="678"/>
        <v>0</v>
      </c>
      <c r="AN565" s="74"/>
      <c r="AO565" s="75"/>
      <c r="AP565" s="76">
        <f t="shared" si="679"/>
        <v>0</v>
      </c>
      <c r="AQ565" s="74"/>
      <c r="AR565" s="75"/>
      <c r="AS565" s="76">
        <f t="shared" si="680"/>
        <v>0</v>
      </c>
      <c r="AT565" s="74"/>
      <c r="AU565" s="75"/>
      <c r="AV565" s="76">
        <f t="shared" si="681"/>
        <v>0</v>
      </c>
      <c r="AW565" s="74"/>
      <c r="AX565" s="75"/>
      <c r="AY565" s="61">
        <f t="shared" si="682"/>
        <v>0</v>
      </c>
    </row>
    <row r="566" spans="1:52" s="167" customFormat="1" ht="30" customHeight="1" thickBot="1">
      <c r="A566" s="496"/>
      <c r="B566" s="6"/>
      <c r="C566" s="2"/>
      <c r="D566" s="2"/>
      <c r="E566" s="2"/>
      <c r="F566" s="10"/>
      <c r="G566" s="646"/>
      <c r="H566" s="647"/>
      <c r="I566" s="648"/>
      <c r="J566" s="648"/>
      <c r="K566" s="648"/>
      <c r="L566" s="159"/>
      <c r="M566" s="159"/>
      <c r="N566" s="158">
        <f>+N564+N565</f>
        <v>0</v>
      </c>
      <c r="O566" s="160" t="e">
        <f>+O564+O565</f>
        <v>#REF!</v>
      </c>
      <c r="P566" s="161"/>
      <c r="Q566" s="162"/>
      <c r="R566" s="163">
        <f>+R564+R565</f>
        <v>0</v>
      </c>
      <c r="S566" s="164"/>
      <c r="T566" s="162"/>
      <c r="U566" s="163">
        <f>+U564+U565</f>
        <v>0</v>
      </c>
      <c r="V566" s="164"/>
      <c r="W566" s="165"/>
      <c r="X566" s="163">
        <f>+X564+X565</f>
        <v>0</v>
      </c>
      <c r="Y566" s="164"/>
      <c r="Z566" s="162"/>
      <c r="AA566" s="163">
        <f>+AA564+AA565</f>
        <v>0</v>
      </c>
      <c r="AB566" s="164"/>
      <c r="AC566" s="162"/>
      <c r="AD566" s="163">
        <f>+AD564+AD565</f>
        <v>0</v>
      </c>
      <c r="AE566" s="164"/>
      <c r="AF566" s="162"/>
      <c r="AG566" s="166">
        <f>+AG564+AG565</f>
        <v>0</v>
      </c>
      <c r="AH566" s="166"/>
      <c r="AI566" s="162"/>
      <c r="AJ566" s="163">
        <f>+AJ564+AJ565</f>
        <v>0</v>
      </c>
      <c r="AK566" s="164"/>
      <c r="AL566" s="162"/>
      <c r="AM566" s="163">
        <f>+AM564+AM565</f>
        <v>0</v>
      </c>
      <c r="AN566" s="164"/>
      <c r="AO566" s="162"/>
      <c r="AP566" s="163">
        <f>+AP564+AP565</f>
        <v>0</v>
      </c>
      <c r="AQ566" s="164"/>
      <c r="AR566" s="162"/>
      <c r="AS566" s="163">
        <f>+AS564+AS565</f>
        <v>0</v>
      </c>
      <c r="AT566" s="164"/>
      <c r="AU566" s="162"/>
      <c r="AV566" s="163">
        <f>+AV564+AV565</f>
        <v>0</v>
      </c>
      <c r="AW566" s="164"/>
      <c r="AX566" s="162"/>
      <c r="AY566" s="166">
        <f>+AY564+AY565</f>
        <v>0</v>
      </c>
      <c r="AZ566" s="3"/>
    </row>
    <row r="567" spans="1:52" s="3" customFormat="1" ht="30" customHeight="1" thickBot="1">
      <c r="A567" s="247"/>
      <c r="B567" s="248" t="s">
        <v>816</v>
      </c>
      <c r="C567" s="612"/>
      <c r="D567" s="613"/>
      <c r="E567" s="614"/>
      <c r="F567" s="464"/>
      <c r="G567" s="465"/>
      <c r="H567" s="352"/>
      <c r="I567" s="353">
        <f t="shared" ref="I567:J567" si="710">SUM(I568:I571)</f>
        <v>200</v>
      </c>
      <c r="J567" s="353">
        <f t="shared" si="710"/>
        <v>0</v>
      </c>
      <c r="K567" s="92">
        <f t="shared" ref="K567:K660" si="711">+I567+J567</f>
        <v>200</v>
      </c>
      <c r="L567" s="91" t="e">
        <f>#REF!-K567</f>
        <v>#REF!</v>
      </c>
      <c r="M567" s="267" t="e">
        <f>+L567/#REF!</f>
        <v>#REF!</v>
      </c>
      <c r="N567" s="268">
        <f t="shared" ref="N567:O567" si="712">SUM(N568:N571)</f>
        <v>7000</v>
      </c>
      <c r="O567" s="269" t="e">
        <f t="shared" si="712"/>
        <v>#REF!</v>
      </c>
      <c r="P567" s="97"/>
      <c r="Q567" s="98"/>
      <c r="R567" s="99">
        <f t="shared" ref="R567" si="713">SUM(R568:R571)</f>
        <v>0</v>
      </c>
      <c r="S567" s="100"/>
      <c r="T567" s="98"/>
      <c r="U567" s="99">
        <f t="shared" ref="U567" si="714">SUM(U568:U571)</f>
        <v>3500</v>
      </c>
      <c r="V567" s="100"/>
      <c r="W567" s="101"/>
      <c r="X567" s="99">
        <f t="shared" ref="X567" si="715">SUM(X568:X571)</f>
        <v>3500</v>
      </c>
      <c r="Y567" s="100"/>
      <c r="Z567" s="98"/>
      <c r="AA567" s="99">
        <f t="shared" ref="AA567" si="716">SUM(AA568:AA571)</f>
        <v>0</v>
      </c>
      <c r="AB567" s="100"/>
      <c r="AC567" s="98"/>
      <c r="AD567" s="99">
        <f t="shared" ref="AD567" si="717">SUM(AD568:AD571)</f>
        <v>0</v>
      </c>
      <c r="AE567" s="100"/>
      <c r="AF567" s="98"/>
      <c r="AG567" s="93">
        <f t="shared" ref="AG567" si="718">SUM(AG568:AG571)</f>
        <v>0</v>
      </c>
      <c r="AH567" s="93"/>
      <c r="AI567" s="98"/>
      <c r="AJ567" s="99">
        <f t="shared" ref="AJ567" si="719">SUM(AJ568:AJ571)</f>
        <v>0</v>
      </c>
      <c r="AK567" s="100"/>
      <c r="AL567" s="98"/>
      <c r="AM567" s="99">
        <f t="shared" ref="AM567" si="720">SUM(AM568:AM571)</f>
        <v>0</v>
      </c>
      <c r="AN567" s="100"/>
      <c r="AO567" s="98"/>
      <c r="AP567" s="99">
        <f t="shared" ref="AP567" si="721">SUM(AP568:AP571)</f>
        <v>0</v>
      </c>
      <c r="AQ567" s="100"/>
      <c r="AR567" s="98"/>
      <c r="AS567" s="99">
        <f t="shared" ref="AS567" si="722">SUM(AS568:AS571)</f>
        <v>0</v>
      </c>
      <c r="AT567" s="100"/>
      <c r="AU567" s="98"/>
      <c r="AV567" s="99">
        <f t="shared" ref="AV567" si="723">SUM(AV568:AV571)</f>
        <v>0</v>
      </c>
      <c r="AW567" s="100"/>
      <c r="AX567" s="98"/>
      <c r="AY567" s="93">
        <f t="shared" ref="AY567" si="724">SUM(AY568:AY571)</f>
        <v>0</v>
      </c>
    </row>
    <row r="568" spans="1:52" s="3" customFormat="1" ht="30" customHeight="1">
      <c r="A568" s="51">
        <v>1</v>
      </c>
      <c r="B568" s="657" t="s">
        <v>260</v>
      </c>
      <c r="C568" s="53" t="s">
        <v>262</v>
      </c>
      <c r="D568" s="219">
        <v>70</v>
      </c>
      <c r="E568" s="219">
        <v>120</v>
      </c>
      <c r="F568" s="665">
        <f>SUM(D568*E568)</f>
        <v>8400</v>
      </c>
      <c r="G568" s="666">
        <f>SUM(F568*1.17)</f>
        <v>9828</v>
      </c>
      <c r="H568" s="352"/>
      <c r="I568" s="353">
        <f t="shared" ref="I568:I660" si="725">+P568+S568+V568+Y568+AB568+AE568</f>
        <v>0</v>
      </c>
      <c r="J568" s="353">
        <f t="shared" ref="J568:J660" si="726">+AH568+AK568+AN568+AQ568+AT568+AW568</f>
        <v>0</v>
      </c>
      <c r="K568" s="92">
        <f t="shared" si="711"/>
        <v>0</v>
      </c>
      <c r="L568" s="197" t="e">
        <f>#REF!-K568</f>
        <v>#REF!</v>
      </c>
      <c r="M568" s="113" t="e">
        <f>+L568/#REF!</f>
        <v>#REF!</v>
      </c>
      <c r="N568" s="114">
        <f t="shared" ref="N568:N571" si="727">+R568+U568+X568+AA568+AD568+AG568+AJ568+AM568+AP568+AS568+AV568+AY568</f>
        <v>0</v>
      </c>
      <c r="O568" s="198" t="e">
        <f>+#REF!-(R568+U568+X568+AA568+AD568+AG568+AJ568+AM568+AP568+AS568+AV568+AY568)</f>
        <v>#REF!</v>
      </c>
      <c r="P568" s="97"/>
      <c r="Q568" s="98"/>
      <c r="R568" s="99">
        <f t="shared" si="671"/>
        <v>0</v>
      </c>
      <c r="S568" s="273"/>
      <c r="T568" s="274"/>
      <c r="U568" s="667">
        <f t="shared" si="672"/>
        <v>0</v>
      </c>
      <c r="V568" s="100"/>
      <c r="W568" s="101"/>
      <c r="X568" s="99">
        <f t="shared" si="673"/>
        <v>0</v>
      </c>
      <c r="Y568" s="100"/>
      <c r="Z568" s="98"/>
      <c r="AA568" s="99">
        <f t="shared" si="674"/>
        <v>0</v>
      </c>
      <c r="AB568" s="100"/>
      <c r="AC568" s="98"/>
      <c r="AD568" s="99">
        <f t="shared" si="675"/>
        <v>0</v>
      </c>
      <c r="AE568" s="100"/>
      <c r="AF568" s="98"/>
      <c r="AG568" s="93">
        <f t="shared" si="676"/>
        <v>0</v>
      </c>
      <c r="AH568" s="93"/>
      <c r="AI568" s="98"/>
      <c r="AJ568" s="99">
        <f t="shared" si="677"/>
        <v>0</v>
      </c>
      <c r="AK568" s="100"/>
      <c r="AL568" s="98"/>
      <c r="AM568" s="99">
        <f t="shared" si="678"/>
        <v>0</v>
      </c>
      <c r="AN568" s="100"/>
      <c r="AO568" s="98"/>
      <c r="AP568" s="99">
        <f t="shared" si="679"/>
        <v>0</v>
      </c>
      <c r="AQ568" s="100"/>
      <c r="AR568" s="98"/>
      <c r="AS568" s="99">
        <f t="shared" si="680"/>
        <v>0</v>
      </c>
      <c r="AT568" s="100"/>
      <c r="AU568" s="98"/>
      <c r="AV568" s="99">
        <f t="shared" si="681"/>
        <v>0</v>
      </c>
      <c r="AW568" s="100"/>
      <c r="AX568" s="98"/>
      <c r="AY568" s="93">
        <f t="shared" si="682"/>
        <v>0</v>
      </c>
    </row>
    <row r="569" spans="1:52" ht="30" customHeight="1" thickBot="1">
      <c r="A569" s="201">
        <v>2</v>
      </c>
      <c r="B569" s="475" t="s">
        <v>261</v>
      </c>
      <c r="C569" s="203" t="s">
        <v>262</v>
      </c>
      <c r="D569" s="283">
        <v>70</v>
      </c>
      <c r="E569" s="283">
        <v>100</v>
      </c>
      <c r="F569" s="668">
        <f>SUM(D569*E569)</f>
        <v>7000</v>
      </c>
      <c r="G569" s="669">
        <f>SUM(F569*1.17)</f>
        <v>8189.9999999999991</v>
      </c>
      <c r="H569" s="58"/>
      <c r="I569" s="59">
        <f t="shared" si="725"/>
        <v>100</v>
      </c>
      <c r="J569" s="59">
        <f t="shared" si="726"/>
        <v>0</v>
      </c>
      <c r="K569" s="60">
        <f t="shared" si="711"/>
        <v>100</v>
      </c>
      <c r="L569" s="197" t="e">
        <f>#REF!-K569</f>
        <v>#REF!</v>
      </c>
      <c r="M569" s="113" t="e">
        <f>+L569/#REF!</f>
        <v>#REF!</v>
      </c>
      <c r="N569" s="114">
        <f t="shared" si="727"/>
        <v>3500</v>
      </c>
      <c r="O569" s="198" t="e">
        <f>+#REF!-(R569+U569+X569+AA569+AD569+AG569+AJ569+AM569+AP569+AS569+AV569+AY569)</f>
        <v>#REF!</v>
      </c>
      <c r="P569" s="82"/>
      <c r="Q569" s="75"/>
      <c r="R569" s="76">
        <f t="shared" si="671"/>
        <v>0</v>
      </c>
      <c r="S569" s="68">
        <v>100</v>
      </c>
      <c r="T569" s="69">
        <v>35</v>
      </c>
      <c r="U569" s="70">
        <f t="shared" si="672"/>
        <v>3500</v>
      </c>
      <c r="V569" s="74"/>
      <c r="W569" s="83"/>
      <c r="X569" s="76">
        <f t="shared" si="673"/>
        <v>0</v>
      </c>
      <c r="Y569" s="74"/>
      <c r="Z569" s="75"/>
      <c r="AA569" s="76">
        <f t="shared" si="674"/>
        <v>0</v>
      </c>
      <c r="AB569" s="74"/>
      <c r="AC569" s="75"/>
      <c r="AD569" s="76">
        <f t="shared" si="675"/>
        <v>0</v>
      </c>
      <c r="AE569" s="74"/>
      <c r="AF569" s="75"/>
      <c r="AG569" s="61">
        <f t="shared" si="676"/>
        <v>0</v>
      </c>
      <c r="AH569" s="61"/>
      <c r="AI569" s="75"/>
      <c r="AJ569" s="76">
        <f t="shared" si="677"/>
        <v>0</v>
      </c>
      <c r="AK569" s="74"/>
      <c r="AL569" s="75"/>
      <c r="AM569" s="76">
        <f t="shared" si="678"/>
        <v>0</v>
      </c>
      <c r="AN569" s="74"/>
      <c r="AO569" s="75"/>
      <c r="AP569" s="76">
        <f t="shared" si="679"/>
        <v>0</v>
      </c>
      <c r="AQ569" s="74"/>
      <c r="AR569" s="75"/>
      <c r="AS569" s="76">
        <f t="shared" si="680"/>
        <v>0</v>
      </c>
      <c r="AT569" s="74"/>
      <c r="AU569" s="75"/>
      <c r="AV569" s="76">
        <f t="shared" si="681"/>
        <v>0</v>
      </c>
      <c r="AW569" s="74"/>
      <c r="AX569" s="75"/>
      <c r="AY569" s="61">
        <f t="shared" si="682"/>
        <v>0</v>
      </c>
    </row>
    <row r="570" spans="1:52" s="3" customFormat="1" ht="27.75" customHeight="1" thickBot="1">
      <c r="A570" s="670"/>
      <c r="B570" s="481" t="s">
        <v>817</v>
      </c>
      <c r="C570" s="671"/>
      <c r="D570" s="672"/>
      <c r="E570" s="672"/>
      <c r="F570" s="673">
        <f>SUM(F568:F569)</f>
        <v>15400</v>
      </c>
      <c r="G570" s="674">
        <f>SUM(G568:G569)</f>
        <v>18018</v>
      </c>
      <c r="H570" s="352"/>
      <c r="I570" s="353">
        <f t="shared" si="725"/>
        <v>0</v>
      </c>
      <c r="J570" s="353">
        <f t="shared" si="726"/>
        <v>0</v>
      </c>
      <c r="K570" s="92">
        <f t="shared" si="711"/>
        <v>0</v>
      </c>
      <c r="L570" s="197" t="e">
        <f>#REF!-K570</f>
        <v>#REF!</v>
      </c>
      <c r="M570" s="113" t="e">
        <f>+L570/#REF!</f>
        <v>#REF!</v>
      </c>
      <c r="N570" s="114">
        <f t="shared" si="727"/>
        <v>0</v>
      </c>
      <c r="O570" s="198" t="e">
        <f>+#REF!-(R570+U570+X570+AA570+AD570+AG570+AJ570+AM570+AP570+AS570+AV570+AY570)</f>
        <v>#REF!</v>
      </c>
      <c r="P570" s="97"/>
      <c r="Q570" s="98"/>
      <c r="R570" s="99">
        <f t="shared" si="671"/>
        <v>0</v>
      </c>
      <c r="S570" s="100"/>
      <c r="T570" s="98"/>
      <c r="U570" s="99">
        <f t="shared" si="672"/>
        <v>0</v>
      </c>
      <c r="V570" s="100"/>
      <c r="W570" s="101"/>
      <c r="X570" s="99">
        <f t="shared" si="673"/>
        <v>0</v>
      </c>
      <c r="Y570" s="100"/>
      <c r="Z570" s="98"/>
      <c r="AA570" s="99">
        <f t="shared" si="674"/>
        <v>0</v>
      </c>
      <c r="AB570" s="100"/>
      <c r="AC570" s="98"/>
      <c r="AD570" s="99">
        <f t="shared" si="675"/>
        <v>0</v>
      </c>
      <c r="AE570" s="100"/>
      <c r="AF570" s="98"/>
      <c r="AG570" s="93">
        <f t="shared" si="676"/>
        <v>0</v>
      </c>
      <c r="AH570" s="93"/>
      <c r="AI570" s="98"/>
      <c r="AJ570" s="99">
        <f t="shared" si="677"/>
        <v>0</v>
      </c>
      <c r="AK570" s="100"/>
      <c r="AL570" s="98"/>
      <c r="AM570" s="99">
        <f t="shared" si="678"/>
        <v>0</v>
      </c>
      <c r="AN570" s="100"/>
      <c r="AO570" s="98"/>
      <c r="AP570" s="99">
        <f t="shared" si="679"/>
        <v>0</v>
      </c>
      <c r="AQ570" s="100"/>
      <c r="AR570" s="98"/>
      <c r="AS570" s="99">
        <f t="shared" si="680"/>
        <v>0</v>
      </c>
      <c r="AT570" s="100"/>
      <c r="AU570" s="98"/>
      <c r="AV570" s="99">
        <f t="shared" si="681"/>
        <v>0</v>
      </c>
      <c r="AW570" s="100"/>
      <c r="AX570" s="98"/>
      <c r="AY570" s="93">
        <f t="shared" si="682"/>
        <v>0</v>
      </c>
    </row>
    <row r="571" spans="1:52" ht="30" customHeight="1" thickBot="1">
      <c r="A571" s="496"/>
      <c r="D571" s="675"/>
      <c r="E571" s="675"/>
      <c r="F571" s="676"/>
      <c r="G571" s="677"/>
      <c r="H571" s="58"/>
      <c r="I571" s="59">
        <f t="shared" si="725"/>
        <v>100</v>
      </c>
      <c r="J571" s="59">
        <f t="shared" si="726"/>
        <v>0</v>
      </c>
      <c r="K571" s="60">
        <f t="shared" si="711"/>
        <v>100</v>
      </c>
      <c r="L571" s="197" t="e">
        <f>#REF!-K571</f>
        <v>#REF!</v>
      </c>
      <c r="M571" s="113" t="e">
        <f>+L571/#REF!</f>
        <v>#REF!</v>
      </c>
      <c r="N571" s="114">
        <f t="shared" si="727"/>
        <v>3500</v>
      </c>
      <c r="O571" s="198" t="e">
        <f>+#REF!-(R571+U571+X571+AA571+AD571+AG571+AJ571+AM571+AP571+AS571+AV571+AY571)</f>
        <v>#REF!</v>
      </c>
      <c r="P571" s="82"/>
      <c r="Q571" s="75"/>
      <c r="R571" s="76">
        <f t="shared" si="671"/>
        <v>0</v>
      </c>
      <c r="S571" s="74"/>
      <c r="T571" s="75"/>
      <c r="U571" s="76">
        <f t="shared" si="672"/>
        <v>0</v>
      </c>
      <c r="V571" s="71">
        <v>100</v>
      </c>
      <c r="W571" s="72">
        <v>35</v>
      </c>
      <c r="X571" s="67">
        <f t="shared" si="673"/>
        <v>3500</v>
      </c>
      <c r="Y571" s="74"/>
      <c r="Z571" s="75"/>
      <c r="AA571" s="76">
        <f t="shared" si="674"/>
        <v>0</v>
      </c>
      <c r="AB571" s="74"/>
      <c r="AC571" s="75"/>
      <c r="AD571" s="76">
        <f t="shared" si="675"/>
        <v>0</v>
      </c>
      <c r="AE571" s="74"/>
      <c r="AF571" s="75"/>
      <c r="AG571" s="61">
        <f t="shared" si="676"/>
        <v>0</v>
      </c>
      <c r="AH571" s="61"/>
      <c r="AI571" s="75"/>
      <c r="AJ571" s="76">
        <f t="shared" si="677"/>
        <v>0</v>
      </c>
      <c r="AK571" s="74"/>
      <c r="AL571" s="75"/>
      <c r="AM571" s="76">
        <f t="shared" si="678"/>
        <v>0</v>
      </c>
      <c r="AN571" s="74"/>
      <c r="AO571" s="75"/>
      <c r="AP571" s="76">
        <f t="shared" si="679"/>
        <v>0</v>
      </c>
      <c r="AQ571" s="74"/>
      <c r="AR571" s="75"/>
      <c r="AS571" s="76">
        <f t="shared" si="680"/>
        <v>0</v>
      </c>
      <c r="AT571" s="74"/>
      <c r="AU571" s="75"/>
      <c r="AV571" s="76">
        <f t="shared" si="681"/>
        <v>0</v>
      </c>
      <c r="AW571" s="74"/>
      <c r="AX571" s="75"/>
      <c r="AY571" s="61">
        <f t="shared" si="682"/>
        <v>0</v>
      </c>
    </row>
    <row r="572" spans="1:52" s="3" customFormat="1" ht="30" customHeight="1" thickBot="1">
      <c r="A572" s="247"/>
      <c r="B572" s="248" t="s">
        <v>818</v>
      </c>
      <c r="C572" s="612"/>
      <c r="D572" s="613"/>
      <c r="E572" s="614"/>
      <c r="F572" s="464"/>
      <c r="G572" s="465"/>
      <c r="H572" s="352"/>
      <c r="I572" s="353" t="e">
        <f>+#REF!+I575+I577+I648+I650+I651</f>
        <v>#REF!</v>
      </c>
      <c r="J572" s="353" t="e">
        <f>+#REF!+J575+J577+J648+J650+J651</f>
        <v>#REF!</v>
      </c>
      <c r="K572" s="92" t="e">
        <f t="shared" si="711"/>
        <v>#REF!</v>
      </c>
      <c r="L572" s="91" t="e">
        <f>#REF!-K572</f>
        <v>#REF!</v>
      </c>
      <c r="M572" s="267" t="e">
        <f>+L572/#REF!</f>
        <v>#REF!</v>
      </c>
      <c r="N572" s="268" t="e">
        <f>+#REF!+N575+N577+N648+N650+N651</f>
        <v>#REF!</v>
      </c>
      <c r="O572" s="269" t="e">
        <f>+#REF!+O575+O577+O648+O650+O651</f>
        <v>#REF!</v>
      </c>
      <c r="P572" s="97"/>
      <c r="Q572" s="98"/>
      <c r="R572" s="99" t="e">
        <f>+#REF!+R575+R577+R648+R650+R651</f>
        <v>#REF!</v>
      </c>
      <c r="S572" s="100"/>
      <c r="T572" s="98"/>
      <c r="U572" s="99" t="e">
        <f>+#REF!+U575+U577+U648+U650+U651</f>
        <v>#REF!</v>
      </c>
      <c r="V572" s="100"/>
      <c r="W572" s="101"/>
      <c r="X572" s="99" t="e">
        <f>+#REF!+X575+X577+X648+X650+X651</f>
        <v>#REF!</v>
      </c>
      <c r="Y572" s="100"/>
      <c r="Z572" s="98"/>
      <c r="AA572" s="99" t="e">
        <f>+#REF!+AA575+AA577+AA648+AA650+AA651</f>
        <v>#REF!</v>
      </c>
      <c r="AB572" s="100"/>
      <c r="AC572" s="98"/>
      <c r="AD572" s="99" t="e">
        <f>+#REF!+AD575+AD577+AD648+AD650+AD651</f>
        <v>#REF!</v>
      </c>
      <c r="AE572" s="100"/>
      <c r="AF572" s="98"/>
      <c r="AG572" s="93" t="e">
        <f>+#REF!+AG575+AG577+AG648+AG650+AG651</f>
        <v>#REF!</v>
      </c>
      <c r="AH572" s="93"/>
      <c r="AI572" s="98"/>
      <c r="AJ572" s="99" t="e">
        <f>+#REF!+AJ575+AJ577+AJ648+AJ650+AJ651</f>
        <v>#REF!</v>
      </c>
      <c r="AK572" s="100"/>
      <c r="AL572" s="98"/>
      <c r="AM572" s="99" t="e">
        <f>+#REF!+AM575+AM577+AM648+AM650+AM651</f>
        <v>#REF!</v>
      </c>
      <c r="AN572" s="100"/>
      <c r="AO572" s="98"/>
      <c r="AP572" s="99" t="e">
        <f>+#REF!+AP575+AP577+AP648+AP650+AP651</f>
        <v>#REF!</v>
      </c>
      <c r="AQ572" s="100"/>
      <c r="AR572" s="98"/>
      <c r="AS572" s="99" t="e">
        <f>+#REF!+AS575+AS577+AS648+AS650+AS651</f>
        <v>#REF!</v>
      </c>
      <c r="AT572" s="100"/>
      <c r="AU572" s="98"/>
      <c r="AV572" s="99" t="e">
        <f>+#REF!+AV575+AV577+AV648+AV650+AV651</f>
        <v>#REF!</v>
      </c>
      <c r="AW572" s="100"/>
      <c r="AX572" s="98"/>
      <c r="AY572" s="93" t="e">
        <f>+#REF!+AY575+AY577+AY648+AY650+AY651</f>
        <v>#REF!</v>
      </c>
    </row>
    <row r="573" spans="1:52" s="3" customFormat="1" ht="30" customHeight="1" thickBot="1">
      <c r="A573" s="25">
        <v>1</v>
      </c>
      <c r="B573" s="637" t="s">
        <v>682</v>
      </c>
      <c r="C573" s="26" t="s">
        <v>11</v>
      </c>
      <c r="D573" s="638">
        <v>1</v>
      </c>
      <c r="E573" s="638"/>
      <c r="F573" s="761">
        <v>427350.48</v>
      </c>
      <c r="G573" s="678">
        <v>500000</v>
      </c>
      <c r="H573" s="352"/>
      <c r="I573" s="353">
        <f t="shared" si="725"/>
        <v>0</v>
      </c>
      <c r="J573" s="353">
        <f t="shared" si="726"/>
        <v>0</v>
      </c>
      <c r="K573" s="92">
        <f t="shared" si="711"/>
        <v>0</v>
      </c>
      <c r="L573" s="197" t="e">
        <f>#REF!-K573</f>
        <v>#REF!</v>
      </c>
      <c r="M573" s="113" t="e">
        <f>+L573/#REF!</f>
        <v>#REF!</v>
      </c>
      <c r="N573" s="114">
        <f t="shared" ref="N573:N650" si="728">+R573+U573+X573+AA573+AD573+AG573+AJ573+AM573+AP573+AS573+AV573+AY573</f>
        <v>0</v>
      </c>
      <c r="O573" s="198" t="e">
        <f>+#REF!-(R573+U573+X573+AA573+AD573+AG573+AJ573+AM573+AP573+AS573+AV573+AY573)</f>
        <v>#REF!</v>
      </c>
      <c r="P573" s="97"/>
      <c r="Q573" s="98"/>
      <c r="R573" s="99">
        <f t="shared" si="671"/>
        <v>0</v>
      </c>
      <c r="S573" s="100"/>
      <c r="T573" s="98"/>
      <c r="U573" s="99">
        <f t="shared" si="672"/>
        <v>0</v>
      </c>
      <c r="V573" s="100"/>
      <c r="W573" s="101"/>
      <c r="X573" s="99">
        <f t="shared" si="673"/>
        <v>0</v>
      </c>
      <c r="Y573" s="100"/>
      <c r="Z573" s="98"/>
      <c r="AA573" s="99">
        <f t="shared" si="674"/>
        <v>0</v>
      </c>
      <c r="AB573" s="100"/>
      <c r="AC573" s="98"/>
      <c r="AD573" s="99">
        <f t="shared" si="675"/>
        <v>0</v>
      </c>
      <c r="AE573" s="100"/>
      <c r="AF573" s="98"/>
      <c r="AG573" s="93">
        <f t="shared" si="676"/>
        <v>0</v>
      </c>
      <c r="AH573" s="93"/>
      <c r="AI573" s="98"/>
      <c r="AJ573" s="99">
        <f t="shared" si="677"/>
        <v>0</v>
      </c>
      <c r="AK573" s="100"/>
      <c r="AL573" s="98"/>
      <c r="AM573" s="99">
        <f t="shared" si="678"/>
        <v>0</v>
      </c>
      <c r="AN573" s="100"/>
      <c r="AO573" s="98"/>
      <c r="AP573" s="99">
        <f t="shared" si="679"/>
        <v>0</v>
      </c>
      <c r="AQ573" s="100"/>
      <c r="AR573" s="98"/>
      <c r="AS573" s="99">
        <f t="shared" si="680"/>
        <v>0</v>
      </c>
      <c r="AT573" s="100"/>
      <c r="AU573" s="98"/>
      <c r="AV573" s="99">
        <f t="shared" si="681"/>
        <v>0</v>
      </c>
      <c r="AW573" s="100"/>
      <c r="AX573" s="98"/>
      <c r="AY573" s="93">
        <f t="shared" si="682"/>
        <v>0</v>
      </c>
    </row>
    <row r="574" spans="1:52" s="3" customFormat="1" ht="30" customHeight="1" thickBot="1">
      <c r="A574" s="670"/>
      <c r="B574" s="481" t="s">
        <v>819</v>
      </c>
      <c r="C574" s="671"/>
      <c r="D574" s="672"/>
      <c r="E574" s="672"/>
      <c r="F574" s="673">
        <v>400000</v>
      </c>
      <c r="G574" s="674">
        <v>468000</v>
      </c>
      <c r="H574" s="352"/>
      <c r="I574" s="353">
        <f t="shared" si="725"/>
        <v>0</v>
      </c>
      <c r="J574" s="353">
        <f t="shared" si="726"/>
        <v>0</v>
      </c>
      <c r="K574" s="92">
        <f t="shared" si="711"/>
        <v>0</v>
      </c>
      <c r="L574" s="197" t="e">
        <f>#REF!-K574</f>
        <v>#REF!</v>
      </c>
      <c r="M574" s="113" t="e">
        <f>+L574/#REF!</f>
        <v>#REF!</v>
      </c>
      <c r="N574" s="114">
        <f t="shared" si="728"/>
        <v>0</v>
      </c>
      <c r="O574" s="198" t="e">
        <f>+#REF!-(R574+U574+X574+AA574+AD574+AG574+AJ574+AM574+AP574+AS574+AV574+AY574)</f>
        <v>#REF!</v>
      </c>
      <c r="P574" s="97"/>
      <c r="Q574" s="98"/>
      <c r="R574" s="99">
        <f t="shared" si="671"/>
        <v>0</v>
      </c>
      <c r="S574" s="100"/>
      <c r="T574" s="98"/>
      <c r="U574" s="99">
        <f t="shared" si="672"/>
        <v>0</v>
      </c>
      <c r="V574" s="100"/>
      <c r="W574" s="101"/>
      <c r="X574" s="99">
        <f t="shared" si="673"/>
        <v>0</v>
      </c>
      <c r="Y574" s="100"/>
      <c r="Z574" s="98"/>
      <c r="AA574" s="99">
        <f t="shared" si="674"/>
        <v>0</v>
      </c>
      <c r="AB574" s="100"/>
      <c r="AC574" s="98"/>
      <c r="AD574" s="99">
        <f t="shared" si="675"/>
        <v>0</v>
      </c>
      <c r="AE574" s="100"/>
      <c r="AF574" s="98"/>
      <c r="AG574" s="93">
        <f t="shared" si="676"/>
        <v>0</v>
      </c>
      <c r="AH574" s="93"/>
      <c r="AI574" s="98"/>
      <c r="AJ574" s="99">
        <f t="shared" si="677"/>
        <v>0</v>
      </c>
      <c r="AK574" s="100"/>
      <c r="AL574" s="98"/>
      <c r="AM574" s="99">
        <f t="shared" si="678"/>
        <v>0</v>
      </c>
      <c r="AN574" s="100"/>
      <c r="AO574" s="98"/>
      <c r="AP574" s="99">
        <f t="shared" si="679"/>
        <v>0</v>
      </c>
      <c r="AQ574" s="100"/>
      <c r="AR574" s="98"/>
      <c r="AS574" s="99">
        <f t="shared" si="680"/>
        <v>0</v>
      </c>
      <c r="AT574" s="100"/>
      <c r="AU574" s="98"/>
      <c r="AV574" s="99">
        <f t="shared" si="681"/>
        <v>0</v>
      </c>
      <c r="AW574" s="100"/>
      <c r="AX574" s="98"/>
      <c r="AY574" s="93">
        <f t="shared" si="682"/>
        <v>0</v>
      </c>
    </row>
    <row r="575" spans="1:52" ht="28.5" customHeight="1" thickBot="1">
      <c r="A575" s="496"/>
      <c r="G575" s="646"/>
      <c r="H575" s="58"/>
      <c r="I575" s="59">
        <f t="shared" si="725"/>
        <v>614.6</v>
      </c>
      <c r="J575" s="59">
        <f t="shared" si="726"/>
        <v>0</v>
      </c>
      <c r="K575" s="60">
        <f t="shared" si="711"/>
        <v>614.6</v>
      </c>
      <c r="L575" s="197" t="e">
        <f>#REF!-K575</f>
        <v>#REF!</v>
      </c>
      <c r="M575" s="113" t="e">
        <f>+L575/#REF!</f>
        <v>#REF!</v>
      </c>
      <c r="N575" s="114">
        <f t="shared" si="728"/>
        <v>18438</v>
      </c>
      <c r="O575" s="198" t="e">
        <f>+#REF!-(R575+U575+X575+AA575+AD575+AG575+AJ575+AM575+AP575+AS575+AV575+AY575)</f>
        <v>#REF!</v>
      </c>
      <c r="P575" s="82"/>
      <c r="Q575" s="75"/>
      <c r="R575" s="76">
        <f t="shared" si="671"/>
        <v>0</v>
      </c>
      <c r="S575" s="74"/>
      <c r="T575" s="75"/>
      <c r="U575" s="76">
        <f t="shared" si="672"/>
        <v>0</v>
      </c>
      <c r="V575" s="71">
        <v>400.6</v>
      </c>
      <c r="W575" s="72">
        <v>30</v>
      </c>
      <c r="X575" s="67">
        <f t="shared" si="673"/>
        <v>12018</v>
      </c>
      <c r="Y575" s="71">
        <v>214</v>
      </c>
      <c r="Z575" s="66">
        <v>30</v>
      </c>
      <c r="AA575" s="67">
        <f t="shared" si="674"/>
        <v>6420</v>
      </c>
      <c r="AB575" s="74"/>
      <c r="AC575" s="75"/>
      <c r="AD575" s="76">
        <f t="shared" si="675"/>
        <v>0</v>
      </c>
      <c r="AE575" s="74"/>
      <c r="AF575" s="75"/>
      <c r="AG575" s="61">
        <f t="shared" si="676"/>
        <v>0</v>
      </c>
      <c r="AH575" s="61"/>
      <c r="AI575" s="75"/>
      <c r="AJ575" s="76">
        <f t="shared" si="677"/>
        <v>0</v>
      </c>
      <c r="AK575" s="74"/>
      <c r="AL575" s="75"/>
      <c r="AM575" s="76">
        <f t="shared" si="678"/>
        <v>0</v>
      </c>
      <c r="AN575" s="74"/>
      <c r="AO575" s="75"/>
      <c r="AP575" s="76">
        <f t="shared" si="679"/>
        <v>0</v>
      </c>
      <c r="AQ575" s="74"/>
      <c r="AR575" s="75"/>
      <c r="AS575" s="76">
        <f t="shared" si="680"/>
        <v>0</v>
      </c>
      <c r="AT575" s="74"/>
      <c r="AU575" s="75"/>
      <c r="AV575" s="76">
        <f t="shared" si="681"/>
        <v>0</v>
      </c>
      <c r="AW575" s="74"/>
      <c r="AX575" s="75"/>
      <c r="AY575" s="61">
        <f t="shared" si="682"/>
        <v>0</v>
      </c>
    </row>
    <row r="576" spans="1:52" s="3" customFormat="1" ht="30" customHeight="1" thickBot="1">
      <c r="A576" s="247"/>
      <c r="B576" s="248" t="s">
        <v>792</v>
      </c>
      <c r="C576" s="612"/>
      <c r="D576" s="613"/>
      <c r="E576" s="614"/>
      <c r="F576" s="464"/>
      <c r="G576" s="465"/>
      <c r="H576" s="352"/>
      <c r="I576" s="353">
        <f t="shared" si="725"/>
        <v>0</v>
      </c>
      <c r="J576" s="353">
        <f t="shared" si="726"/>
        <v>0</v>
      </c>
      <c r="K576" s="92">
        <f t="shared" si="711"/>
        <v>0</v>
      </c>
      <c r="L576" s="197" t="e">
        <f>#REF!-K576</f>
        <v>#REF!</v>
      </c>
      <c r="M576" s="113" t="e">
        <f>+L576/#REF!</f>
        <v>#REF!</v>
      </c>
      <c r="N576" s="114">
        <f t="shared" si="728"/>
        <v>0</v>
      </c>
      <c r="O576" s="198" t="e">
        <f>+#REF!-(R576+U576+X576+AA576+AD576+AG576+AJ576+AM576+AP576+AS576+AV576+AY576)</f>
        <v>#REF!</v>
      </c>
      <c r="P576" s="97"/>
      <c r="Q576" s="98"/>
      <c r="R576" s="99">
        <f t="shared" si="671"/>
        <v>0</v>
      </c>
      <c r="S576" s="100"/>
      <c r="T576" s="98"/>
      <c r="U576" s="99">
        <f t="shared" si="672"/>
        <v>0</v>
      </c>
      <c r="V576" s="100"/>
      <c r="W576" s="101"/>
      <c r="X576" s="99">
        <f t="shared" si="673"/>
        <v>0</v>
      </c>
      <c r="Y576" s="100"/>
      <c r="Z576" s="98"/>
      <c r="AA576" s="99">
        <f t="shared" si="674"/>
        <v>0</v>
      </c>
      <c r="AB576" s="100"/>
      <c r="AC576" s="98"/>
      <c r="AD576" s="99">
        <f t="shared" si="675"/>
        <v>0</v>
      </c>
      <c r="AE576" s="100"/>
      <c r="AF576" s="98"/>
      <c r="AG576" s="93">
        <f t="shared" si="676"/>
        <v>0</v>
      </c>
      <c r="AH576" s="93"/>
      <c r="AI576" s="98"/>
      <c r="AJ576" s="99">
        <f t="shared" si="677"/>
        <v>0</v>
      </c>
      <c r="AK576" s="100"/>
      <c r="AL576" s="98"/>
      <c r="AM576" s="99">
        <f t="shared" si="678"/>
        <v>0</v>
      </c>
      <c r="AN576" s="100"/>
      <c r="AO576" s="98"/>
      <c r="AP576" s="99">
        <f t="shared" si="679"/>
        <v>0</v>
      </c>
      <c r="AQ576" s="100"/>
      <c r="AR576" s="98"/>
      <c r="AS576" s="99">
        <f t="shared" si="680"/>
        <v>0</v>
      </c>
      <c r="AT576" s="100"/>
      <c r="AU576" s="98"/>
      <c r="AV576" s="99">
        <f t="shared" si="681"/>
        <v>0</v>
      </c>
      <c r="AW576" s="100"/>
      <c r="AX576" s="98"/>
      <c r="AY576" s="93">
        <f t="shared" si="682"/>
        <v>0</v>
      </c>
    </row>
    <row r="577" spans="1:51" ht="30" customHeight="1">
      <c r="A577" s="524">
        <v>1</v>
      </c>
      <c r="B577" s="679" t="s">
        <v>684</v>
      </c>
      <c r="C577" s="680"/>
      <c r="D577" s="681"/>
      <c r="E577" s="681"/>
      <c r="F577" s="682">
        <f>SUM(F578:F585)</f>
        <v>6722.4</v>
      </c>
      <c r="G577" s="683">
        <f>SUM(G578:G585)</f>
        <v>7865.2080000000005</v>
      </c>
      <c r="H577" s="58"/>
      <c r="I577" s="59">
        <f t="shared" si="725"/>
        <v>1330.81</v>
      </c>
      <c r="J577" s="59">
        <f t="shared" si="726"/>
        <v>0</v>
      </c>
      <c r="K577" s="60">
        <f t="shared" si="711"/>
        <v>1330.81</v>
      </c>
      <c r="L577" s="197" t="e">
        <f>#REF!-K577</f>
        <v>#REF!</v>
      </c>
      <c r="M577" s="113" t="e">
        <f>+L577/#REF!</f>
        <v>#REF!</v>
      </c>
      <c r="N577" s="114">
        <f t="shared" si="728"/>
        <v>33270.25</v>
      </c>
      <c r="O577" s="198" t="e">
        <f>+#REF!-(R577+U577+X577+AA577+AD577+AG577+AJ577+AM577+AP577+AS577+AV577+AY577)</f>
        <v>#REF!</v>
      </c>
      <c r="P577" s="82"/>
      <c r="Q577" s="75"/>
      <c r="R577" s="76">
        <f t="shared" si="671"/>
        <v>0</v>
      </c>
      <c r="S577" s="74"/>
      <c r="T577" s="75"/>
      <c r="U577" s="76">
        <f t="shared" si="672"/>
        <v>0</v>
      </c>
      <c r="V577" s="74"/>
      <c r="W577" s="83"/>
      <c r="X577" s="76">
        <f t="shared" si="673"/>
        <v>0</v>
      </c>
      <c r="Y577" s="74"/>
      <c r="Z577" s="75"/>
      <c r="AA577" s="76">
        <f t="shared" si="674"/>
        <v>0</v>
      </c>
      <c r="AB577" s="71">
        <v>1330.81</v>
      </c>
      <c r="AC577" s="66">
        <v>25</v>
      </c>
      <c r="AD577" s="67">
        <f t="shared" si="675"/>
        <v>33270.25</v>
      </c>
      <c r="AE577" s="74"/>
      <c r="AF577" s="75"/>
      <c r="AG577" s="61">
        <f t="shared" si="676"/>
        <v>0</v>
      </c>
      <c r="AH577" s="61"/>
      <c r="AI577" s="75"/>
      <c r="AJ577" s="76">
        <f t="shared" si="677"/>
        <v>0</v>
      </c>
      <c r="AK577" s="74"/>
      <c r="AL577" s="75"/>
      <c r="AM577" s="76">
        <f t="shared" si="678"/>
        <v>0</v>
      </c>
      <c r="AN577" s="74"/>
      <c r="AO577" s="75"/>
      <c r="AP577" s="76">
        <f t="shared" si="679"/>
        <v>0</v>
      </c>
      <c r="AQ577" s="74"/>
      <c r="AR577" s="75"/>
      <c r="AS577" s="76">
        <f t="shared" si="680"/>
        <v>0</v>
      </c>
      <c r="AT577" s="74"/>
      <c r="AU577" s="75"/>
      <c r="AV577" s="76">
        <f t="shared" si="681"/>
        <v>0</v>
      </c>
      <c r="AW577" s="74"/>
      <c r="AX577" s="75"/>
      <c r="AY577" s="61">
        <f t="shared" si="682"/>
        <v>0</v>
      </c>
    </row>
    <row r="578" spans="1:51" ht="137.25" customHeight="1">
      <c r="A578" s="327" t="s">
        <v>178</v>
      </c>
      <c r="B578" s="684" t="s">
        <v>683</v>
      </c>
      <c r="C578" s="19" t="s">
        <v>233</v>
      </c>
      <c r="D578" s="106"/>
      <c r="E578" s="106"/>
      <c r="F578" s="685"/>
      <c r="G578" s="686"/>
      <c r="H578" s="58"/>
      <c r="I578" s="59"/>
      <c r="J578" s="59"/>
      <c r="K578" s="60"/>
      <c r="L578" s="197"/>
      <c r="M578" s="113"/>
      <c r="N578" s="114"/>
      <c r="O578" s="198"/>
      <c r="P578" s="82"/>
      <c r="Q578" s="75"/>
      <c r="R578" s="76"/>
      <c r="S578" s="74"/>
      <c r="T578" s="75"/>
      <c r="U578" s="76"/>
      <c r="V578" s="74"/>
      <c r="W578" s="83"/>
      <c r="X578" s="76"/>
      <c r="Y578" s="74"/>
      <c r="Z578" s="75"/>
      <c r="AA578" s="76"/>
      <c r="AB578" s="71"/>
      <c r="AC578" s="66"/>
      <c r="AD578" s="67"/>
      <c r="AE578" s="74"/>
      <c r="AF578" s="75"/>
      <c r="AG578" s="61"/>
      <c r="AH578" s="61"/>
      <c r="AI578" s="75"/>
      <c r="AJ578" s="76"/>
      <c r="AK578" s="74"/>
      <c r="AL578" s="75"/>
      <c r="AM578" s="76"/>
      <c r="AN578" s="74"/>
      <c r="AO578" s="75"/>
      <c r="AP578" s="76"/>
      <c r="AQ578" s="74"/>
      <c r="AR578" s="75"/>
      <c r="AS578" s="76"/>
      <c r="AT578" s="74"/>
      <c r="AU578" s="75"/>
      <c r="AV578" s="76"/>
      <c r="AW578" s="74"/>
      <c r="AX578" s="75"/>
      <c r="AY578" s="61"/>
    </row>
    <row r="579" spans="1:51" ht="65.25" customHeight="1">
      <c r="A579" s="443" t="s">
        <v>263</v>
      </c>
      <c r="B579" s="684" t="s">
        <v>685</v>
      </c>
      <c r="C579" s="19" t="s">
        <v>233</v>
      </c>
      <c r="D579" s="106">
        <v>1</v>
      </c>
      <c r="E579" s="106">
        <v>2000</v>
      </c>
      <c r="F579" s="685">
        <f t="shared" ref="F579:F625" si="729">SUM(D579*E579)</f>
        <v>2000</v>
      </c>
      <c r="G579" s="686">
        <f t="shared" ref="G579:G625" si="730">SUM(F579*1.17)</f>
        <v>2340</v>
      </c>
      <c r="H579" s="58"/>
      <c r="I579" s="59"/>
      <c r="J579" s="59"/>
      <c r="K579" s="60"/>
      <c r="L579" s="197"/>
      <c r="M579" s="113"/>
      <c r="N579" s="114"/>
      <c r="O579" s="198"/>
      <c r="P579" s="82"/>
      <c r="Q579" s="75"/>
      <c r="R579" s="76"/>
      <c r="S579" s="74"/>
      <c r="T579" s="75"/>
      <c r="U579" s="76"/>
      <c r="V579" s="74"/>
      <c r="W579" s="83"/>
      <c r="X579" s="76"/>
      <c r="Y579" s="74"/>
      <c r="Z579" s="75"/>
      <c r="AA579" s="76"/>
      <c r="AB579" s="71"/>
      <c r="AC579" s="66"/>
      <c r="AD579" s="67"/>
      <c r="AE579" s="74"/>
      <c r="AF579" s="75"/>
      <c r="AG579" s="61"/>
      <c r="AH579" s="61"/>
      <c r="AI579" s="75"/>
      <c r="AJ579" s="76"/>
      <c r="AK579" s="74"/>
      <c r="AL579" s="75"/>
      <c r="AM579" s="76"/>
      <c r="AN579" s="74"/>
      <c r="AO579" s="75"/>
      <c r="AP579" s="76"/>
      <c r="AQ579" s="74"/>
      <c r="AR579" s="75"/>
      <c r="AS579" s="76"/>
      <c r="AT579" s="74"/>
      <c r="AU579" s="75"/>
      <c r="AV579" s="76"/>
      <c r="AW579" s="74"/>
      <c r="AX579" s="75"/>
      <c r="AY579" s="61"/>
    </row>
    <row r="580" spans="1:51" ht="55.5" customHeight="1">
      <c r="A580" s="443" t="s">
        <v>264</v>
      </c>
      <c r="B580" s="684" t="s">
        <v>686</v>
      </c>
      <c r="C580" s="19" t="s">
        <v>11</v>
      </c>
      <c r="D580" s="106"/>
      <c r="E580" s="106"/>
      <c r="F580" s="685"/>
      <c r="G580" s="686"/>
      <c r="H580" s="58"/>
      <c r="I580" s="59"/>
      <c r="J580" s="59"/>
      <c r="K580" s="60"/>
      <c r="L580" s="197"/>
      <c r="M580" s="113"/>
      <c r="N580" s="114"/>
      <c r="O580" s="198"/>
      <c r="P580" s="82"/>
      <c r="Q580" s="75"/>
      <c r="R580" s="76"/>
      <c r="S580" s="74"/>
      <c r="T580" s="75"/>
      <c r="U580" s="76"/>
      <c r="V580" s="74"/>
      <c r="W580" s="83"/>
      <c r="X580" s="76"/>
      <c r="Y580" s="74"/>
      <c r="Z580" s="75"/>
      <c r="AA580" s="76"/>
      <c r="AB580" s="71"/>
      <c r="AC580" s="66"/>
      <c r="AD580" s="67"/>
      <c r="AE580" s="74"/>
      <c r="AF580" s="75"/>
      <c r="AG580" s="61"/>
      <c r="AH580" s="61"/>
      <c r="AI580" s="75"/>
      <c r="AJ580" s="76"/>
      <c r="AK580" s="74"/>
      <c r="AL580" s="75"/>
      <c r="AM580" s="76"/>
      <c r="AN580" s="74"/>
      <c r="AO580" s="75"/>
      <c r="AP580" s="76"/>
      <c r="AQ580" s="74"/>
      <c r="AR580" s="75"/>
      <c r="AS580" s="76"/>
      <c r="AT580" s="74"/>
      <c r="AU580" s="75"/>
      <c r="AV580" s="76"/>
      <c r="AW580" s="74"/>
      <c r="AX580" s="75"/>
      <c r="AY580" s="61"/>
    </row>
    <row r="581" spans="1:51" ht="63" customHeight="1">
      <c r="A581" s="443" t="s">
        <v>265</v>
      </c>
      <c r="B581" s="684" t="s">
        <v>687</v>
      </c>
      <c r="C581" s="19" t="s">
        <v>233</v>
      </c>
      <c r="D581" s="106"/>
      <c r="E581" s="106"/>
      <c r="F581" s="685"/>
      <c r="G581" s="686"/>
      <c r="H581" s="58"/>
      <c r="I581" s="59"/>
      <c r="J581" s="59"/>
      <c r="K581" s="60"/>
      <c r="L581" s="197"/>
      <c r="M581" s="113"/>
      <c r="N581" s="114"/>
      <c r="O581" s="198"/>
      <c r="P581" s="82"/>
      <c r="Q581" s="75"/>
      <c r="R581" s="76"/>
      <c r="S581" s="74"/>
      <c r="T581" s="75"/>
      <c r="U581" s="76"/>
      <c r="V581" s="74"/>
      <c r="W581" s="83"/>
      <c r="X581" s="76"/>
      <c r="Y581" s="74"/>
      <c r="Z581" s="75"/>
      <c r="AA581" s="76"/>
      <c r="AB581" s="71"/>
      <c r="AC581" s="66"/>
      <c r="AD581" s="67"/>
      <c r="AE581" s="74"/>
      <c r="AF581" s="75"/>
      <c r="AG581" s="61"/>
      <c r="AH581" s="61"/>
      <c r="AI581" s="75"/>
      <c r="AJ581" s="76"/>
      <c r="AK581" s="74"/>
      <c r="AL581" s="75"/>
      <c r="AM581" s="76"/>
      <c r="AN581" s="74"/>
      <c r="AO581" s="75"/>
      <c r="AP581" s="76"/>
      <c r="AQ581" s="74"/>
      <c r="AR581" s="75"/>
      <c r="AS581" s="76"/>
      <c r="AT581" s="74"/>
      <c r="AU581" s="75"/>
      <c r="AV581" s="76"/>
      <c r="AW581" s="74"/>
      <c r="AX581" s="75"/>
      <c r="AY581" s="61"/>
    </row>
    <row r="582" spans="1:51" ht="99" customHeight="1">
      <c r="A582" s="443" t="s">
        <v>319</v>
      </c>
      <c r="B582" s="684" t="s">
        <v>688</v>
      </c>
      <c r="C582" s="19" t="s">
        <v>622</v>
      </c>
      <c r="D582" s="106">
        <v>20.16</v>
      </c>
      <c r="E582" s="106">
        <v>140</v>
      </c>
      <c r="F582" s="685">
        <f t="shared" si="729"/>
        <v>2822.4</v>
      </c>
      <c r="G582" s="686">
        <f t="shared" si="730"/>
        <v>3302.2080000000001</v>
      </c>
      <c r="H582" s="58"/>
      <c r="I582" s="59"/>
      <c r="J582" s="59"/>
      <c r="K582" s="60"/>
      <c r="L582" s="197"/>
      <c r="M582" s="113"/>
      <c r="N582" s="114"/>
      <c r="O582" s="198"/>
      <c r="P582" s="82"/>
      <c r="Q582" s="75"/>
      <c r="R582" s="76"/>
      <c r="S582" s="74"/>
      <c r="T582" s="75"/>
      <c r="U582" s="76"/>
      <c r="V582" s="74"/>
      <c r="W582" s="83"/>
      <c r="X582" s="76"/>
      <c r="Y582" s="74"/>
      <c r="Z582" s="75"/>
      <c r="AA582" s="76"/>
      <c r="AB582" s="71"/>
      <c r="AC582" s="66"/>
      <c r="AD582" s="67"/>
      <c r="AE582" s="74"/>
      <c r="AF582" s="75"/>
      <c r="AG582" s="61"/>
      <c r="AH582" s="61"/>
      <c r="AI582" s="75"/>
      <c r="AJ582" s="76"/>
      <c r="AK582" s="74"/>
      <c r="AL582" s="75"/>
      <c r="AM582" s="76"/>
      <c r="AN582" s="74"/>
      <c r="AO582" s="75"/>
      <c r="AP582" s="76"/>
      <c r="AQ582" s="74"/>
      <c r="AR582" s="75"/>
      <c r="AS582" s="76"/>
      <c r="AT582" s="74"/>
      <c r="AU582" s="75"/>
      <c r="AV582" s="76"/>
      <c r="AW582" s="74"/>
      <c r="AX582" s="75"/>
      <c r="AY582" s="61"/>
    </row>
    <row r="583" spans="1:51" ht="36" customHeight="1">
      <c r="A583" s="443" t="s">
        <v>332</v>
      </c>
      <c r="B583" s="684" t="s">
        <v>689</v>
      </c>
      <c r="C583" s="19" t="s">
        <v>628</v>
      </c>
      <c r="D583" s="106">
        <v>95</v>
      </c>
      <c r="E583" s="106">
        <v>20</v>
      </c>
      <c r="F583" s="685">
        <f t="shared" si="729"/>
        <v>1900</v>
      </c>
      <c r="G583" s="686">
        <f t="shared" si="730"/>
        <v>2223</v>
      </c>
      <c r="H583" s="58"/>
      <c r="I583" s="59"/>
      <c r="J583" s="59"/>
      <c r="K583" s="60"/>
      <c r="L583" s="197"/>
      <c r="M583" s="113"/>
      <c r="N583" s="114"/>
      <c r="O583" s="198"/>
      <c r="P583" s="82"/>
      <c r="Q583" s="75"/>
      <c r="R583" s="76"/>
      <c r="S583" s="74"/>
      <c r="T583" s="75"/>
      <c r="U583" s="76"/>
      <c r="V583" s="74"/>
      <c r="W583" s="83"/>
      <c r="X583" s="76"/>
      <c r="Y583" s="74"/>
      <c r="Z583" s="75"/>
      <c r="AA583" s="76"/>
      <c r="AB583" s="71"/>
      <c r="AC583" s="66"/>
      <c r="AD583" s="67"/>
      <c r="AE583" s="74"/>
      <c r="AF583" s="75"/>
      <c r="AG583" s="61"/>
      <c r="AH583" s="61"/>
      <c r="AI583" s="75"/>
      <c r="AJ583" s="76"/>
      <c r="AK583" s="74"/>
      <c r="AL583" s="75"/>
      <c r="AM583" s="76"/>
      <c r="AN583" s="74"/>
      <c r="AO583" s="75"/>
      <c r="AP583" s="76"/>
      <c r="AQ583" s="74"/>
      <c r="AR583" s="75"/>
      <c r="AS583" s="76"/>
      <c r="AT583" s="74"/>
      <c r="AU583" s="75"/>
      <c r="AV583" s="76"/>
      <c r="AW583" s="74"/>
      <c r="AX583" s="75"/>
      <c r="AY583" s="61"/>
    </row>
    <row r="584" spans="1:51" ht="65.25" customHeight="1">
      <c r="A584" s="443" t="s">
        <v>345</v>
      </c>
      <c r="B584" s="684" t="s">
        <v>690</v>
      </c>
      <c r="C584" s="19" t="s">
        <v>229</v>
      </c>
      <c r="D584" s="106"/>
      <c r="E584" s="106"/>
      <c r="F584" s="685"/>
      <c r="G584" s="686"/>
      <c r="H584" s="58"/>
      <c r="I584" s="59"/>
      <c r="J584" s="59"/>
      <c r="K584" s="60"/>
      <c r="L584" s="197"/>
      <c r="M584" s="113"/>
      <c r="N584" s="114"/>
      <c r="O584" s="198"/>
      <c r="P584" s="82"/>
      <c r="Q584" s="75"/>
      <c r="R584" s="76"/>
      <c r="S584" s="74"/>
      <c r="T584" s="75"/>
      <c r="U584" s="76"/>
      <c r="V584" s="74"/>
      <c r="W584" s="83"/>
      <c r="X584" s="76"/>
      <c r="Y584" s="74"/>
      <c r="Z584" s="75"/>
      <c r="AA584" s="76"/>
      <c r="AB584" s="71"/>
      <c r="AC584" s="66"/>
      <c r="AD584" s="67"/>
      <c r="AE584" s="74"/>
      <c r="AF584" s="75"/>
      <c r="AG584" s="61"/>
      <c r="AH584" s="61"/>
      <c r="AI584" s="75"/>
      <c r="AJ584" s="76"/>
      <c r="AK584" s="74"/>
      <c r="AL584" s="75"/>
      <c r="AM584" s="76"/>
      <c r="AN584" s="74"/>
      <c r="AO584" s="75"/>
      <c r="AP584" s="76"/>
      <c r="AQ584" s="74"/>
      <c r="AR584" s="75"/>
      <c r="AS584" s="76"/>
      <c r="AT584" s="74"/>
      <c r="AU584" s="75"/>
      <c r="AV584" s="76"/>
      <c r="AW584" s="74"/>
      <c r="AX584" s="75"/>
      <c r="AY584" s="61"/>
    </row>
    <row r="585" spans="1:51" ht="72" customHeight="1">
      <c r="A585" s="443" t="s">
        <v>358</v>
      </c>
      <c r="B585" s="684" t="s">
        <v>691</v>
      </c>
      <c r="C585" s="19" t="s">
        <v>11</v>
      </c>
      <c r="D585" s="106"/>
      <c r="E585" s="106"/>
      <c r="F585" s="685"/>
      <c r="G585" s="686"/>
      <c r="H585" s="58"/>
      <c r="I585" s="59"/>
      <c r="J585" s="59"/>
      <c r="K585" s="60"/>
      <c r="L585" s="197"/>
      <c r="M585" s="113"/>
      <c r="N585" s="114"/>
      <c r="O585" s="198"/>
      <c r="P585" s="82"/>
      <c r="Q585" s="75"/>
      <c r="R585" s="76"/>
      <c r="S585" s="74"/>
      <c r="T585" s="75"/>
      <c r="U585" s="76"/>
      <c r="V585" s="74"/>
      <c r="W585" s="83"/>
      <c r="X585" s="76"/>
      <c r="Y585" s="74"/>
      <c r="Z585" s="75"/>
      <c r="AA585" s="76"/>
      <c r="AB585" s="71"/>
      <c r="AC585" s="66"/>
      <c r="AD585" s="67"/>
      <c r="AE585" s="74"/>
      <c r="AF585" s="75"/>
      <c r="AG585" s="61"/>
      <c r="AH585" s="61"/>
      <c r="AI585" s="75"/>
      <c r="AJ585" s="76"/>
      <c r="AK585" s="74"/>
      <c r="AL585" s="75"/>
      <c r="AM585" s="76"/>
      <c r="AN585" s="74"/>
      <c r="AO585" s="75"/>
      <c r="AP585" s="76"/>
      <c r="AQ585" s="74"/>
      <c r="AR585" s="75"/>
      <c r="AS585" s="76"/>
      <c r="AT585" s="74"/>
      <c r="AU585" s="75"/>
      <c r="AV585" s="76"/>
      <c r="AW585" s="74"/>
      <c r="AX585" s="75"/>
      <c r="AY585" s="61"/>
    </row>
    <row r="586" spans="1:51" ht="45.75" customHeight="1">
      <c r="A586" s="537" t="s">
        <v>177</v>
      </c>
      <c r="B586" s="687" t="s">
        <v>618</v>
      </c>
      <c r="C586" s="688"/>
      <c r="D586" s="540"/>
      <c r="E586" s="540"/>
      <c r="F586" s="689">
        <f>SUM(F587:F593)</f>
        <v>186871.87</v>
      </c>
      <c r="G586" s="690">
        <f>SUM(G587:G593)</f>
        <v>218640.08789999998</v>
      </c>
      <c r="H586" s="58"/>
      <c r="I586" s="59"/>
      <c r="J586" s="59"/>
      <c r="K586" s="60"/>
      <c r="L586" s="197"/>
      <c r="M586" s="113"/>
      <c r="N586" s="114"/>
      <c r="O586" s="198"/>
      <c r="P586" s="82"/>
      <c r="Q586" s="75"/>
      <c r="R586" s="76"/>
      <c r="S586" s="74"/>
      <c r="T586" s="75"/>
      <c r="U586" s="76"/>
      <c r="V586" s="74"/>
      <c r="W586" s="83"/>
      <c r="X586" s="76"/>
      <c r="Y586" s="74"/>
      <c r="Z586" s="75"/>
      <c r="AA586" s="76"/>
      <c r="AB586" s="71"/>
      <c r="AC586" s="66"/>
      <c r="AD586" s="67"/>
      <c r="AE586" s="74"/>
      <c r="AF586" s="75"/>
      <c r="AG586" s="61"/>
      <c r="AH586" s="61"/>
      <c r="AI586" s="75"/>
      <c r="AJ586" s="76"/>
      <c r="AK586" s="74"/>
      <c r="AL586" s="75"/>
      <c r="AM586" s="76"/>
      <c r="AN586" s="74"/>
      <c r="AO586" s="75"/>
      <c r="AP586" s="76"/>
      <c r="AQ586" s="74"/>
      <c r="AR586" s="75"/>
      <c r="AS586" s="76"/>
      <c r="AT586" s="74"/>
      <c r="AU586" s="75"/>
      <c r="AV586" s="76"/>
      <c r="AW586" s="74"/>
      <c r="AX586" s="75"/>
      <c r="AY586" s="61"/>
    </row>
    <row r="587" spans="1:51" ht="101.25" customHeight="1">
      <c r="A587" s="691" t="s">
        <v>266</v>
      </c>
      <c r="B587" s="692" t="s">
        <v>692</v>
      </c>
      <c r="C587" s="693" t="s">
        <v>622</v>
      </c>
      <c r="D587" s="574">
        <v>420</v>
      </c>
      <c r="E587" s="574">
        <v>10</v>
      </c>
      <c r="F587" s="685">
        <f t="shared" si="729"/>
        <v>4200</v>
      </c>
      <c r="G587" s="686">
        <f t="shared" si="730"/>
        <v>4914</v>
      </c>
      <c r="H587" s="58"/>
      <c r="I587" s="59"/>
      <c r="J587" s="59"/>
      <c r="K587" s="60"/>
      <c r="L587" s="197"/>
      <c r="M587" s="113"/>
      <c r="N587" s="114"/>
      <c r="O587" s="198"/>
      <c r="P587" s="82"/>
      <c r="Q587" s="75"/>
      <c r="R587" s="76"/>
      <c r="S587" s="74"/>
      <c r="T587" s="75"/>
      <c r="U587" s="76"/>
      <c r="V587" s="74"/>
      <c r="W587" s="83"/>
      <c r="X587" s="76"/>
      <c r="Y587" s="74"/>
      <c r="Z587" s="75"/>
      <c r="AA587" s="76"/>
      <c r="AB587" s="71"/>
      <c r="AC587" s="66"/>
      <c r="AD587" s="67"/>
      <c r="AE587" s="74"/>
      <c r="AF587" s="75"/>
      <c r="AG587" s="61"/>
      <c r="AH587" s="61"/>
      <c r="AI587" s="75"/>
      <c r="AJ587" s="76"/>
      <c r="AK587" s="74"/>
      <c r="AL587" s="75"/>
      <c r="AM587" s="76"/>
      <c r="AN587" s="74"/>
      <c r="AO587" s="75"/>
      <c r="AP587" s="76"/>
      <c r="AQ587" s="74"/>
      <c r="AR587" s="75"/>
      <c r="AS587" s="76"/>
      <c r="AT587" s="74"/>
      <c r="AU587" s="75"/>
      <c r="AV587" s="76"/>
      <c r="AW587" s="74"/>
      <c r="AX587" s="75"/>
      <c r="AY587" s="61"/>
    </row>
    <row r="588" spans="1:51" ht="68.25" customHeight="1">
      <c r="A588" s="691" t="s">
        <v>267</v>
      </c>
      <c r="B588" s="692" t="s">
        <v>693</v>
      </c>
      <c r="C588" s="693" t="s">
        <v>622</v>
      </c>
      <c r="D588" s="574">
        <v>35.450000000000003</v>
      </c>
      <c r="E588" s="574">
        <v>12</v>
      </c>
      <c r="F588" s="685">
        <f t="shared" si="729"/>
        <v>425.40000000000003</v>
      </c>
      <c r="G588" s="686">
        <f t="shared" si="730"/>
        <v>497.71800000000002</v>
      </c>
      <c r="H588" s="58"/>
      <c r="I588" s="59"/>
      <c r="J588" s="59"/>
      <c r="K588" s="60"/>
      <c r="L588" s="197"/>
      <c r="M588" s="113"/>
      <c r="N588" s="114"/>
      <c r="O588" s="198"/>
      <c r="P588" s="82"/>
      <c r="Q588" s="75"/>
      <c r="R588" s="76"/>
      <c r="S588" s="74"/>
      <c r="T588" s="75"/>
      <c r="U588" s="76"/>
      <c r="V588" s="74"/>
      <c r="W588" s="83"/>
      <c r="X588" s="76"/>
      <c r="Y588" s="74"/>
      <c r="Z588" s="75"/>
      <c r="AA588" s="76"/>
      <c r="AB588" s="71"/>
      <c r="AC588" s="66"/>
      <c r="AD588" s="67"/>
      <c r="AE588" s="74"/>
      <c r="AF588" s="75"/>
      <c r="AG588" s="61"/>
      <c r="AH588" s="61"/>
      <c r="AI588" s="75"/>
      <c r="AJ588" s="76"/>
      <c r="AK588" s="74"/>
      <c r="AL588" s="75"/>
      <c r="AM588" s="76"/>
      <c r="AN588" s="74"/>
      <c r="AO588" s="75"/>
      <c r="AP588" s="76"/>
      <c r="AQ588" s="74"/>
      <c r="AR588" s="75"/>
      <c r="AS588" s="76"/>
      <c r="AT588" s="74"/>
      <c r="AU588" s="75"/>
      <c r="AV588" s="76"/>
      <c r="AW588" s="74"/>
      <c r="AX588" s="75"/>
      <c r="AY588" s="61"/>
    </row>
    <row r="589" spans="1:51" ht="68.25" customHeight="1">
      <c r="A589" s="691" t="s">
        <v>268</v>
      </c>
      <c r="B589" s="692" t="s">
        <v>694</v>
      </c>
      <c r="C589" s="693" t="s">
        <v>622</v>
      </c>
      <c r="D589" s="574">
        <v>80</v>
      </c>
      <c r="E589" s="574">
        <v>12</v>
      </c>
      <c r="F589" s="685">
        <f t="shared" si="729"/>
        <v>960</v>
      </c>
      <c r="G589" s="686">
        <f t="shared" si="730"/>
        <v>1123.1999999999998</v>
      </c>
      <c r="H589" s="58"/>
      <c r="I589" s="59"/>
      <c r="J589" s="59"/>
      <c r="K589" s="60"/>
      <c r="L589" s="197"/>
      <c r="M589" s="113"/>
      <c r="N589" s="114"/>
      <c r="O589" s="198"/>
      <c r="P589" s="82"/>
      <c r="Q589" s="75"/>
      <c r="R589" s="76"/>
      <c r="S589" s="74"/>
      <c r="T589" s="75"/>
      <c r="U589" s="76"/>
      <c r="V589" s="74"/>
      <c r="W589" s="83"/>
      <c r="X589" s="76"/>
      <c r="Y589" s="74"/>
      <c r="Z589" s="75"/>
      <c r="AA589" s="76"/>
      <c r="AB589" s="71"/>
      <c r="AC589" s="66"/>
      <c r="AD589" s="67"/>
      <c r="AE589" s="74"/>
      <c r="AF589" s="75"/>
      <c r="AG589" s="61"/>
      <c r="AH589" s="61"/>
      <c r="AI589" s="75"/>
      <c r="AJ589" s="76"/>
      <c r="AK589" s="74"/>
      <c r="AL589" s="75"/>
      <c r="AM589" s="76"/>
      <c r="AN589" s="74"/>
      <c r="AO589" s="75"/>
      <c r="AP589" s="76"/>
      <c r="AQ589" s="74"/>
      <c r="AR589" s="75"/>
      <c r="AS589" s="76"/>
      <c r="AT589" s="74"/>
      <c r="AU589" s="75"/>
      <c r="AV589" s="76"/>
      <c r="AW589" s="74"/>
      <c r="AX589" s="75"/>
      <c r="AY589" s="61"/>
    </row>
    <row r="590" spans="1:51" ht="128.25" customHeight="1">
      <c r="A590" s="691" t="s">
        <v>269</v>
      </c>
      <c r="B590" s="692" t="s">
        <v>695</v>
      </c>
      <c r="C590" s="693" t="s">
        <v>622</v>
      </c>
      <c r="D590" s="574">
        <v>4022.09</v>
      </c>
      <c r="E590" s="574">
        <v>33</v>
      </c>
      <c r="F590" s="685">
        <f>SUM(D590*E590)</f>
        <v>132728.97</v>
      </c>
      <c r="G590" s="686">
        <f t="shared" si="730"/>
        <v>155292.89489999998</v>
      </c>
      <c r="H590" s="58"/>
      <c r="I590" s="59"/>
      <c r="J590" s="59"/>
      <c r="K590" s="60"/>
      <c r="L590" s="197"/>
      <c r="M590" s="113"/>
      <c r="N590" s="114"/>
      <c r="O590" s="198"/>
      <c r="P590" s="82"/>
      <c r="Q590" s="75"/>
      <c r="R590" s="76"/>
      <c r="S590" s="74"/>
      <c r="T590" s="75"/>
      <c r="U590" s="76"/>
      <c r="V590" s="74"/>
      <c r="W590" s="83"/>
      <c r="X590" s="76"/>
      <c r="Y590" s="74"/>
      <c r="Z590" s="75"/>
      <c r="AA590" s="76"/>
      <c r="AB590" s="71"/>
      <c r="AC590" s="66"/>
      <c r="AD590" s="67"/>
      <c r="AE590" s="74"/>
      <c r="AF590" s="75"/>
      <c r="AG590" s="61"/>
      <c r="AH590" s="61"/>
      <c r="AI590" s="75"/>
      <c r="AJ590" s="76"/>
      <c r="AK590" s="74"/>
      <c r="AL590" s="75"/>
      <c r="AM590" s="76"/>
      <c r="AN590" s="74"/>
      <c r="AO590" s="75"/>
      <c r="AP590" s="76"/>
      <c r="AQ590" s="74"/>
      <c r="AR590" s="75"/>
      <c r="AS590" s="76"/>
      <c r="AT590" s="74"/>
      <c r="AU590" s="75"/>
      <c r="AV590" s="76"/>
      <c r="AW590" s="74"/>
      <c r="AX590" s="75"/>
      <c r="AY590" s="61"/>
    </row>
    <row r="591" spans="1:51" ht="167.25" customHeight="1">
      <c r="A591" s="691" t="s">
        <v>270</v>
      </c>
      <c r="B591" s="684" t="s">
        <v>696</v>
      </c>
      <c r="C591" s="693" t="s">
        <v>622</v>
      </c>
      <c r="D591" s="574">
        <v>1200</v>
      </c>
      <c r="E591" s="574">
        <v>37</v>
      </c>
      <c r="F591" s="685">
        <f t="shared" si="729"/>
        <v>44400</v>
      </c>
      <c r="G591" s="686">
        <f t="shared" si="730"/>
        <v>51948</v>
      </c>
      <c r="H591" s="58"/>
      <c r="I591" s="59"/>
      <c r="J591" s="59"/>
      <c r="K591" s="60"/>
      <c r="L591" s="197"/>
      <c r="M591" s="113"/>
      <c r="N591" s="114"/>
      <c r="O591" s="198"/>
      <c r="P591" s="82"/>
      <c r="Q591" s="75"/>
      <c r="R591" s="76"/>
      <c r="S591" s="74"/>
      <c r="T591" s="75"/>
      <c r="U591" s="76"/>
      <c r="V591" s="74"/>
      <c r="W591" s="83"/>
      <c r="X591" s="76"/>
      <c r="Y591" s="74"/>
      <c r="Z591" s="75"/>
      <c r="AA591" s="76"/>
      <c r="AB591" s="71"/>
      <c r="AC591" s="66"/>
      <c r="AD591" s="67"/>
      <c r="AE591" s="74"/>
      <c r="AF591" s="75"/>
      <c r="AG591" s="61"/>
      <c r="AH591" s="61"/>
      <c r="AI591" s="75"/>
      <c r="AJ591" s="76"/>
      <c r="AK591" s="74"/>
      <c r="AL591" s="75"/>
      <c r="AM591" s="76"/>
      <c r="AN591" s="74"/>
      <c r="AO591" s="75"/>
      <c r="AP591" s="76"/>
      <c r="AQ591" s="74"/>
      <c r="AR591" s="75"/>
      <c r="AS591" s="76"/>
      <c r="AT591" s="74"/>
      <c r="AU591" s="75"/>
      <c r="AV591" s="76"/>
      <c r="AW591" s="74"/>
      <c r="AX591" s="75"/>
      <c r="AY591" s="61"/>
    </row>
    <row r="592" spans="1:51" ht="69" customHeight="1">
      <c r="A592" s="691" t="s">
        <v>492</v>
      </c>
      <c r="B592" s="692" t="s">
        <v>697</v>
      </c>
      <c r="C592" s="693" t="s">
        <v>622</v>
      </c>
      <c r="D592" s="574">
        <v>47.5</v>
      </c>
      <c r="E592" s="574">
        <v>37</v>
      </c>
      <c r="F592" s="685">
        <f t="shared" si="729"/>
        <v>1757.5</v>
      </c>
      <c r="G592" s="686">
        <f t="shared" si="730"/>
        <v>2056.2750000000001</v>
      </c>
      <c r="H592" s="58"/>
      <c r="I592" s="59"/>
      <c r="J592" s="59"/>
      <c r="K592" s="60"/>
      <c r="L592" s="197"/>
      <c r="M592" s="113"/>
      <c r="N592" s="114"/>
      <c r="O592" s="198"/>
      <c r="P592" s="82"/>
      <c r="Q592" s="75"/>
      <c r="R592" s="76"/>
      <c r="S592" s="74"/>
      <c r="T592" s="75"/>
      <c r="U592" s="76"/>
      <c r="V592" s="74"/>
      <c r="W592" s="83"/>
      <c r="X592" s="76"/>
      <c r="Y592" s="74"/>
      <c r="Z592" s="75"/>
      <c r="AA592" s="76"/>
      <c r="AB592" s="71"/>
      <c r="AC592" s="66"/>
      <c r="AD592" s="67"/>
      <c r="AE592" s="74"/>
      <c r="AF592" s="75"/>
      <c r="AG592" s="61"/>
      <c r="AH592" s="61"/>
      <c r="AI592" s="75"/>
      <c r="AJ592" s="76"/>
      <c r="AK592" s="74"/>
      <c r="AL592" s="75"/>
      <c r="AM592" s="76"/>
      <c r="AN592" s="74"/>
      <c r="AO592" s="75"/>
      <c r="AP592" s="76"/>
      <c r="AQ592" s="74"/>
      <c r="AR592" s="75"/>
      <c r="AS592" s="76"/>
      <c r="AT592" s="74"/>
      <c r="AU592" s="75"/>
      <c r="AV592" s="76"/>
      <c r="AW592" s="74"/>
      <c r="AX592" s="75"/>
      <c r="AY592" s="61"/>
    </row>
    <row r="593" spans="1:51" ht="102.75" customHeight="1">
      <c r="A593" s="691" t="s">
        <v>499</v>
      </c>
      <c r="B593" s="692" t="s">
        <v>698</v>
      </c>
      <c r="C593" s="693" t="s">
        <v>622</v>
      </c>
      <c r="D593" s="574">
        <v>60</v>
      </c>
      <c r="E593" s="574">
        <v>40</v>
      </c>
      <c r="F593" s="685">
        <f t="shared" si="729"/>
        <v>2400</v>
      </c>
      <c r="G593" s="686">
        <f t="shared" si="730"/>
        <v>2808</v>
      </c>
      <c r="H593" s="58"/>
      <c r="I593" s="59"/>
      <c r="J593" s="59"/>
      <c r="K593" s="60"/>
      <c r="L593" s="197"/>
      <c r="M593" s="113"/>
      <c r="N593" s="114"/>
      <c r="O593" s="198"/>
      <c r="P593" s="82"/>
      <c r="Q593" s="75"/>
      <c r="R593" s="76"/>
      <c r="S593" s="74"/>
      <c r="T593" s="75"/>
      <c r="U593" s="76"/>
      <c r="V593" s="74"/>
      <c r="W593" s="83"/>
      <c r="X593" s="76"/>
      <c r="Y593" s="74"/>
      <c r="Z593" s="75"/>
      <c r="AA593" s="76"/>
      <c r="AB593" s="71"/>
      <c r="AC593" s="66"/>
      <c r="AD593" s="67"/>
      <c r="AE593" s="74"/>
      <c r="AF593" s="75"/>
      <c r="AG593" s="61"/>
      <c r="AH593" s="61"/>
      <c r="AI593" s="75"/>
      <c r="AJ593" s="76"/>
      <c r="AK593" s="74"/>
      <c r="AL593" s="75"/>
      <c r="AM593" s="76"/>
      <c r="AN593" s="74"/>
      <c r="AO593" s="75"/>
      <c r="AP593" s="76"/>
      <c r="AQ593" s="74"/>
      <c r="AR593" s="75"/>
      <c r="AS593" s="76"/>
      <c r="AT593" s="74"/>
      <c r="AU593" s="75"/>
      <c r="AV593" s="76"/>
      <c r="AW593" s="74"/>
      <c r="AX593" s="75"/>
      <c r="AY593" s="61"/>
    </row>
    <row r="594" spans="1:51" ht="45.75" customHeight="1">
      <c r="A594" s="537" t="s">
        <v>9</v>
      </c>
      <c r="B594" s="694" t="s">
        <v>626</v>
      </c>
      <c r="C594" s="695"/>
      <c r="D594" s="548"/>
      <c r="E594" s="548"/>
      <c r="F594" s="689">
        <f>SUM(F595:F611)</f>
        <v>185935.54800000001</v>
      </c>
      <c r="G594" s="690">
        <f t="shared" si="730"/>
        <v>217544.59116000001</v>
      </c>
      <c r="H594" s="58"/>
      <c r="I594" s="59"/>
      <c r="J594" s="59"/>
      <c r="K594" s="60"/>
      <c r="L594" s="197"/>
      <c r="M594" s="113"/>
      <c r="N594" s="114"/>
      <c r="O594" s="198"/>
      <c r="P594" s="82"/>
      <c r="Q594" s="75"/>
      <c r="R594" s="76"/>
      <c r="S594" s="74"/>
      <c r="T594" s="75"/>
      <c r="U594" s="76"/>
      <c r="V594" s="74"/>
      <c r="W594" s="83"/>
      <c r="X594" s="76"/>
      <c r="Y594" s="74"/>
      <c r="Z594" s="75"/>
      <c r="AA594" s="76"/>
      <c r="AB594" s="71"/>
      <c r="AC594" s="66"/>
      <c r="AD594" s="67"/>
      <c r="AE594" s="74"/>
      <c r="AF594" s="75"/>
      <c r="AG594" s="61"/>
      <c r="AH594" s="61"/>
      <c r="AI594" s="75"/>
      <c r="AJ594" s="76"/>
      <c r="AK594" s="74"/>
      <c r="AL594" s="75"/>
      <c r="AM594" s="76"/>
      <c r="AN594" s="74"/>
      <c r="AO594" s="75"/>
      <c r="AP594" s="76"/>
      <c r="AQ594" s="74"/>
      <c r="AR594" s="75"/>
      <c r="AS594" s="76"/>
      <c r="AT594" s="74"/>
      <c r="AU594" s="75"/>
      <c r="AV594" s="76"/>
      <c r="AW594" s="74"/>
      <c r="AX594" s="75"/>
      <c r="AY594" s="61"/>
    </row>
    <row r="595" spans="1:51" ht="108.75" customHeight="1">
      <c r="A595" s="696" t="s">
        <v>10</v>
      </c>
      <c r="B595" s="692" t="s">
        <v>755</v>
      </c>
      <c r="C595" s="697" t="s">
        <v>622</v>
      </c>
      <c r="D595" s="574">
        <v>34.01</v>
      </c>
      <c r="E595" s="574">
        <v>260</v>
      </c>
      <c r="F595" s="685">
        <f t="shared" si="729"/>
        <v>8842.6</v>
      </c>
      <c r="G595" s="686">
        <f t="shared" si="730"/>
        <v>10345.842000000001</v>
      </c>
      <c r="H595" s="58"/>
      <c r="I595" s="59"/>
      <c r="J595" s="59"/>
      <c r="K595" s="60"/>
      <c r="L595" s="197"/>
      <c r="M595" s="113"/>
      <c r="N595" s="114"/>
      <c r="O595" s="198"/>
      <c r="P595" s="82"/>
      <c r="Q595" s="75"/>
      <c r="R595" s="76"/>
      <c r="S595" s="74"/>
      <c r="T595" s="75"/>
      <c r="U595" s="76"/>
      <c r="V595" s="74"/>
      <c r="W595" s="83"/>
      <c r="X595" s="76"/>
      <c r="Y595" s="74"/>
      <c r="Z595" s="75"/>
      <c r="AA595" s="76"/>
      <c r="AB595" s="71"/>
      <c r="AC595" s="66"/>
      <c r="AD595" s="67"/>
      <c r="AE595" s="74"/>
      <c r="AF595" s="75"/>
      <c r="AG595" s="61"/>
      <c r="AH595" s="61"/>
      <c r="AI595" s="75"/>
      <c r="AJ595" s="76"/>
      <c r="AK595" s="74"/>
      <c r="AL595" s="75"/>
      <c r="AM595" s="76"/>
      <c r="AN595" s="74"/>
      <c r="AO595" s="75"/>
      <c r="AP595" s="76"/>
      <c r="AQ595" s="74"/>
      <c r="AR595" s="75"/>
      <c r="AS595" s="76"/>
      <c r="AT595" s="74"/>
      <c r="AU595" s="75"/>
      <c r="AV595" s="76"/>
      <c r="AW595" s="74"/>
      <c r="AX595" s="75"/>
      <c r="AY595" s="61"/>
    </row>
    <row r="596" spans="1:51" ht="135.75" customHeight="1">
      <c r="A596" s="696" t="s">
        <v>12</v>
      </c>
      <c r="B596" s="692" t="s">
        <v>756</v>
      </c>
      <c r="C596" s="697" t="s">
        <v>622</v>
      </c>
      <c r="D596" s="574">
        <v>20</v>
      </c>
      <c r="E596" s="574">
        <v>290</v>
      </c>
      <c r="F596" s="698">
        <f t="shared" si="729"/>
        <v>5800</v>
      </c>
      <c r="G596" s="699">
        <f t="shared" si="730"/>
        <v>6786</v>
      </c>
      <c r="H596" s="58"/>
      <c r="I596" s="59"/>
      <c r="J596" s="59"/>
      <c r="K596" s="60"/>
      <c r="L596" s="197"/>
      <c r="M596" s="113"/>
      <c r="N596" s="114"/>
      <c r="O596" s="198"/>
      <c r="P596" s="82"/>
      <c r="Q596" s="75"/>
      <c r="R596" s="76"/>
      <c r="S596" s="74"/>
      <c r="T596" s="75"/>
      <c r="U596" s="76"/>
      <c r="V596" s="74"/>
      <c r="W596" s="83"/>
      <c r="X596" s="76"/>
      <c r="Y596" s="74"/>
      <c r="Z596" s="75"/>
      <c r="AA596" s="76"/>
      <c r="AB596" s="71"/>
      <c r="AC596" s="66"/>
      <c r="AD596" s="67"/>
      <c r="AE596" s="74"/>
      <c r="AF596" s="75"/>
      <c r="AG596" s="61"/>
      <c r="AH596" s="61"/>
      <c r="AI596" s="75"/>
      <c r="AJ596" s="76"/>
      <c r="AK596" s="74"/>
      <c r="AL596" s="75"/>
      <c r="AM596" s="76"/>
      <c r="AN596" s="74"/>
      <c r="AO596" s="75"/>
      <c r="AP596" s="76"/>
      <c r="AQ596" s="74"/>
      <c r="AR596" s="75"/>
      <c r="AS596" s="76"/>
      <c r="AT596" s="74"/>
      <c r="AU596" s="75"/>
      <c r="AV596" s="76"/>
      <c r="AW596" s="74"/>
      <c r="AX596" s="75"/>
      <c r="AY596" s="61"/>
    </row>
    <row r="597" spans="1:51" ht="126.75" customHeight="1">
      <c r="A597" s="696" t="s">
        <v>241</v>
      </c>
      <c r="B597" s="692" t="s">
        <v>757</v>
      </c>
      <c r="C597" s="697" t="s">
        <v>622</v>
      </c>
      <c r="D597" s="574">
        <v>23</v>
      </c>
      <c r="E597" s="574">
        <v>320</v>
      </c>
      <c r="F597" s="698">
        <f t="shared" si="729"/>
        <v>7360</v>
      </c>
      <c r="G597" s="699">
        <f t="shared" si="730"/>
        <v>8611.1999999999989</v>
      </c>
      <c r="H597" s="58"/>
      <c r="I597" s="59"/>
      <c r="J597" s="59"/>
      <c r="K597" s="60"/>
      <c r="L597" s="197"/>
      <c r="M597" s="113"/>
      <c r="N597" s="114"/>
      <c r="O597" s="198"/>
      <c r="P597" s="82"/>
      <c r="Q597" s="75"/>
      <c r="R597" s="76"/>
      <c r="S597" s="74"/>
      <c r="T597" s="75"/>
      <c r="U597" s="76"/>
      <c r="V597" s="74"/>
      <c r="W597" s="83"/>
      <c r="X597" s="76"/>
      <c r="Y597" s="74"/>
      <c r="Z597" s="75"/>
      <c r="AA597" s="76"/>
      <c r="AB597" s="71"/>
      <c r="AC597" s="66"/>
      <c r="AD597" s="67"/>
      <c r="AE597" s="74"/>
      <c r="AF597" s="75"/>
      <c r="AG597" s="61"/>
      <c r="AH597" s="61"/>
      <c r="AI597" s="75"/>
      <c r="AJ597" s="76"/>
      <c r="AK597" s="74"/>
      <c r="AL597" s="75"/>
      <c r="AM597" s="76"/>
      <c r="AN597" s="74"/>
      <c r="AO597" s="75"/>
      <c r="AP597" s="76"/>
      <c r="AQ597" s="74"/>
      <c r="AR597" s="75"/>
      <c r="AS597" s="76"/>
      <c r="AT597" s="74"/>
      <c r="AU597" s="75"/>
      <c r="AV597" s="76"/>
      <c r="AW597" s="74"/>
      <c r="AX597" s="75"/>
      <c r="AY597" s="61"/>
    </row>
    <row r="598" spans="1:51" ht="122.25" customHeight="1">
      <c r="A598" s="696" t="s">
        <v>558</v>
      </c>
      <c r="B598" s="692" t="s">
        <v>758</v>
      </c>
      <c r="C598" s="697" t="s">
        <v>622</v>
      </c>
      <c r="D598" s="574">
        <v>45.6</v>
      </c>
      <c r="E598" s="574">
        <v>320</v>
      </c>
      <c r="F598" s="698">
        <f t="shared" si="729"/>
        <v>14592</v>
      </c>
      <c r="G598" s="699">
        <f t="shared" si="730"/>
        <v>17072.64</v>
      </c>
      <c r="H598" s="58"/>
      <c r="I598" s="59"/>
      <c r="J598" s="59"/>
      <c r="K598" s="60"/>
      <c r="L598" s="197"/>
      <c r="M598" s="113"/>
      <c r="N598" s="114"/>
      <c r="O598" s="198"/>
      <c r="P598" s="82"/>
      <c r="Q598" s="75"/>
      <c r="R598" s="76"/>
      <c r="S598" s="74"/>
      <c r="T598" s="75"/>
      <c r="U598" s="76"/>
      <c r="V598" s="74"/>
      <c r="W598" s="83"/>
      <c r="X598" s="76"/>
      <c r="Y598" s="74"/>
      <c r="Z598" s="75"/>
      <c r="AA598" s="76"/>
      <c r="AB598" s="71"/>
      <c r="AC598" s="66"/>
      <c r="AD598" s="67"/>
      <c r="AE598" s="74"/>
      <c r="AF598" s="75"/>
      <c r="AG598" s="61"/>
      <c r="AH598" s="61"/>
      <c r="AI598" s="75"/>
      <c r="AJ598" s="76"/>
      <c r="AK598" s="74"/>
      <c r="AL598" s="75"/>
      <c r="AM598" s="76"/>
      <c r="AN598" s="74"/>
      <c r="AO598" s="75"/>
      <c r="AP598" s="76"/>
      <c r="AQ598" s="74"/>
      <c r="AR598" s="75"/>
      <c r="AS598" s="76"/>
      <c r="AT598" s="74"/>
      <c r="AU598" s="75"/>
      <c r="AV598" s="76"/>
      <c r="AW598" s="74"/>
      <c r="AX598" s="75"/>
      <c r="AY598" s="61"/>
    </row>
    <row r="599" spans="1:51" ht="120" customHeight="1">
      <c r="A599" s="696" t="s">
        <v>560</v>
      </c>
      <c r="B599" s="684" t="s">
        <v>759</v>
      </c>
      <c r="C599" s="697" t="s">
        <v>622</v>
      </c>
      <c r="D599" s="574">
        <v>68.599999999999994</v>
      </c>
      <c r="E599" s="574">
        <v>320</v>
      </c>
      <c r="F599" s="698">
        <f t="shared" si="729"/>
        <v>21952</v>
      </c>
      <c r="G599" s="699">
        <f t="shared" si="730"/>
        <v>25683.84</v>
      </c>
      <c r="H599" s="58"/>
      <c r="I599" s="59"/>
      <c r="J599" s="59"/>
      <c r="K599" s="60"/>
      <c r="L599" s="197"/>
      <c r="M599" s="113"/>
      <c r="N599" s="114"/>
      <c r="O599" s="198"/>
      <c r="P599" s="82"/>
      <c r="Q599" s="75"/>
      <c r="R599" s="76"/>
      <c r="S599" s="74"/>
      <c r="T599" s="75"/>
      <c r="U599" s="76"/>
      <c r="V599" s="74"/>
      <c r="W599" s="83"/>
      <c r="X599" s="76"/>
      <c r="Y599" s="74"/>
      <c r="Z599" s="75"/>
      <c r="AA599" s="76"/>
      <c r="AB599" s="71"/>
      <c r="AC599" s="66"/>
      <c r="AD599" s="67"/>
      <c r="AE599" s="74"/>
      <c r="AF599" s="75"/>
      <c r="AG599" s="61"/>
      <c r="AH599" s="61"/>
      <c r="AI599" s="75"/>
      <c r="AJ599" s="76"/>
      <c r="AK599" s="74"/>
      <c r="AL599" s="75"/>
      <c r="AM599" s="76"/>
      <c r="AN599" s="74"/>
      <c r="AO599" s="75"/>
      <c r="AP599" s="76"/>
      <c r="AQ599" s="74"/>
      <c r="AR599" s="75"/>
      <c r="AS599" s="76"/>
      <c r="AT599" s="74"/>
      <c r="AU599" s="75"/>
      <c r="AV599" s="76"/>
      <c r="AW599" s="74"/>
      <c r="AX599" s="75"/>
      <c r="AY599" s="61"/>
    </row>
    <row r="600" spans="1:51" ht="114.75" customHeight="1">
      <c r="A600" s="696" t="s">
        <v>562</v>
      </c>
      <c r="B600" s="684" t="s">
        <v>701</v>
      </c>
      <c r="C600" s="697" t="s">
        <v>622</v>
      </c>
      <c r="D600" s="574">
        <v>15</v>
      </c>
      <c r="E600" s="574">
        <v>320</v>
      </c>
      <c r="F600" s="698">
        <f t="shared" si="729"/>
        <v>4800</v>
      </c>
      <c r="G600" s="699">
        <f t="shared" si="730"/>
        <v>5616</v>
      </c>
      <c r="H600" s="58"/>
      <c r="I600" s="59"/>
      <c r="J600" s="59"/>
      <c r="K600" s="60"/>
      <c r="L600" s="197"/>
      <c r="M600" s="113"/>
      <c r="N600" s="114"/>
      <c r="O600" s="198"/>
      <c r="P600" s="82"/>
      <c r="Q600" s="75"/>
      <c r="R600" s="76"/>
      <c r="S600" s="74"/>
      <c r="T600" s="75"/>
      <c r="U600" s="76"/>
      <c r="V600" s="74"/>
      <c r="W600" s="83"/>
      <c r="X600" s="76"/>
      <c r="Y600" s="74"/>
      <c r="Z600" s="75"/>
      <c r="AA600" s="76"/>
      <c r="AB600" s="71"/>
      <c r="AC600" s="66"/>
      <c r="AD600" s="67"/>
      <c r="AE600" s="74"/>
      <c r="AF600" s="75"/>
      <c r="AG600" s="61"/>
      <c r="AH600" s="61"/>
      <c r="AI600" s="75"/>
      <c r="AJ600" s="76"/>
      <c r="AK600" s="74"/>
      <c r="AL600" s="75"/>
      <c r="AM600" s="76"/>
      <c r="AN600" s="74"/>
      <c r="AO600" s="75"/>
      <c r="AP600" s="76"/>
      <c r="AQ600" s="74"/>
      <c r="AR600" s="75"/>
      <c r="AS600" s="76"/>
      <c r="AT600" s="74"/>
      <c r="AU600" s="75"/>
      <c r="AV600" s="76"/>
      <c r="AW600" s="74"/>
      <c r="AX600" s="75"/>
      <c r="AY600" s="61"/>
    </row>
    <row r="601" spans="1:51" ht="96.75" customHeight="1">
      <c r="A601" s="696" t="s">
        <v>564</v>
      </c>
      <c r="B601" s="684" t="s">
        <v>760</v>
      </c>
      <c r="C601" s="697" t="s">
        <v>622</v>
      </c>
      <c r="D601" s="574">
        <v>7</v>
      </c>
      <c r="E601" s="574">
        <v>320</v>
      </c>
      <c r="F601" s="698">
        <f t="shared" si="729"/>
        <v>2240</v>
      </c>
      <c r="G601" s="699">
        <f t="shared" si="730"/>
        <v>2620.7999999999997</v>
      </c>
      <c r="H601" s="58"/>
      <c r="I601" s="59"/>
      <c r="J601" s="59"/>
      <c r="K601" s="60"/>
      <c r="L601" s="197"/>
      <c r="M601" s="113"/>
      <c r="N601" s="114"/>
      <c r="O601" s="198"/>
      <c r="P601" s="82"/>
      <c r="Q601" s="75"/>
      <c r="R601" s="76"/>
      <c r="S601" s="74"/>
      <c r="T601" s="75"/>
      <c r="U601" s="76"/>
      <c r="V601" s="74"/>
      <c r="W601" s="83"/>
      <c r="X601" s="76"/>
      <c r="Y601" s="74"/>
      <c r="Z601" s="75"/>
      <c r="AA601" s="76"/>
      <c r="AB601" s="71"/>
      <c r="AC601" s="66"/>
      <c r="AD601" s="67"/>
      <c r="AE601" s="74"/>
      <c r="AF601" s="75"/>
      <c r="AG601" s="61"/>
      <c r="AH601" s="61"/>
      <c r="AI601" s="75"/>
      <c r="AJ601" s="76"/>
      <c r="AK601" s="74"/>
      <c r="AL601" s="75"/>
      <c r="AM601" s="76"/>
      <c r="AN601" s="74"/>
      <c r="AO601" s="75"/>
      <c r="AP601" s="76"/>
      <c r="AQ601" s="74"/>
      <c r="AR601" s="75"/>
      <c r="AS601" s="76"/>
      <c r="AT601" s="74"/>
      <c r="AU601" s="75"/>
      <c r="AV601" s="76"/>
      <c r="AW601" s="74"/>
      <c r="AX601" s="75"/>
      <c r="AY601" s="61"/>
    </row>
    <row r="602" spans="1:51" ht="112.5" customHeight="1">
      <c r="A602" s="696" t="s">
        <v>566</v>
      </c>
      <c r="B602" s="692" t="s">
        <v>761</v>
      </c>
      <c r="C602" s="697" t="s">
        <v>622</v>
      </c>
      <c r="D602" s="574">
        <v>47</v>
      </c>
      <c r="E602" s="574">
        <v>260</v>
      </c>
      <c r="F602" s="698">
        <f t="shared" si="729"/>
        <v>12220</v>
      </c>
      <c r="G602" s="699">
        <f t="shared" si="730"/>
        <v>14297.4</v>
      </c>
      <c r="H602" s="58"/>
      <c r="I602" s="59"/>
      <c r="J602" s="59"/>
      <c r="K602" s="60"/>
      <c r="L602" s="197"/>
      <c r="M602" s="113"/>
      <c r="N602" s="114"/>
      <c r="O602" s="198"/>
      <c r="P602" s="82"/>
      <c r="Q602" s="75"/>
      <c r="R602" s="76"/>
      <c r="S602" s="74"/>
      <c r="T602" s="75"/>
      <c r="U602" s="76"/>
      <c r="V602" s="74"/>
      <c r="W602" s="83"/>
      <c r="X602" s="76"/>
      <c r="Y602" s="74"/>
      <c r="Z602" s="75"/>
      <c r="AA602" s="76"/>
      <c r="AB602" s="71"/>
      <c r="AC602" s="66"/>
      <c r="AD602" s="67"/>
      <c r="AE602" s="74"/>
      <c r="AF602" s="75"/>
      <c r="AG602" s="61"/>
      <c r="AH602" s="61"/>
      <c r="AI602" s="75"/>
      <c r="AJ602" s="76"/>
      <c r="AK602" s="74"/>
      <c r="AL602" s="75"/>
      <c r="AM602" s="76"/>
      <c r="AN602" s="74"/>
      <c r="AO602" s="75"/>
      <c r="AP602" s="76"/>
      <c r="AQ602" s="74"/>
      <c r="AR602" s="75"/>
      <c r="AS602" s="76"/>
      <c r="AT602" s="74"/>
      <c r="AU602" s="75"/>
      <c r="AV602" s="76"/>
      <c r="AW602" s="74"/>
      <c r="AX602" s="75"/>
      <c r="AY602" s="61"/>
    </row>
    <row r="603" spans="1:51" ht="113.25" customHeight="1">
      <c r="A603" s="696" t="s">
        <v>568</v>
      </c>
      <c r="B603" s="692" t="s">
        <v>762</v>
      </c>
      <c r="C603" s="697" t="s">
        <v>622</v>
      </c>
      <c r="D603" s="574">
        <v>16</v>
      </c>
      <c r="E603" s="574">
        <v>290</v>
      </c>
      <c r="F603" s="698">
        <f t="shared" si="729"/>
        <v>4640</v>
      </c>
      <c r="G603" s="699">
        <f t="shared" si="730"/>
        <v>5428.7999999999993</v>
      </c>
      <c r="H603" s="58"/>
      <c r="I603" s="59"/>
      <c r="J603" s="59"/>
      <c r="K603" s="60"/>
      <c r="L603" s="197"/>
      <c r="M603" s="113"/>
      <c r="N603" s="114"/>
      <c r="O603" s="198"/>
      <c r="P603" s="82"/>
      <c r="Q603" s="75"/>
      <c r="R603" s="76"/>
      <c r="S603" s="74"/>
      <c r="T603" s="75"/>
      <c r="U603" s="76"/>
      <c r="V603" s="74"/>
      <c r="W603" s="83"/>
      <c r="X603" s="76"/>
      <c r="Y603" s="74"/>
      <c r="Z603" s="75"/>
      <c r="AA603" s="76"/>
      <c r="AB603" s="71"/>
      <c r="AC603" s="66"/>
      <c r="AD603" s="67"/>
      <c r="AE603" s="74"/>
      <c r="AF603" s="75"/>
      <c r="AG603" s="61"/>
      <c r="AH603" s="61"/>
      <c r="AI603" s="75"/>
      <c r="AJ603" s="76"/>
      <c r="AK603" s="74"/>
      <c r="AL603" s="75"/>
      <c r="AM603" s="76"/>
      <c r="AN603" s="74"/>
      <c r="AO603" s="75"/>
      <c r="AP603" s="76"/>
      <c r="AQ603" s="74"/>
      <c r="AR603" s="75"/>
      <c r="AS603" s="76"/>
      <c r="AT603" s="74"/>
      <c r="AU603" s="75"/>
      <c r="AV603" s="76"/>
      <c r="AW603" s="74"/>
      <c r="AX603" s="75"/>
      <c r="AY603" s="61"/>
    </row>
    <row r="604" spans="1:51" ht="93.75" customHeight="1">
      <c r="A604" s="568" t="s">
        <v>570</v>
      </c>
      <c r="B604" s="700" t="s">
        <v>763</v>
      </c>
      <c r="C604" s="697" t="s">
        <v>622</v>
      </c>
      <c r="D604" s="574">
        <v>42.5</v>
      </c>
      <c r="E604" s="574">
        <v>290</v>
      </c>
      <c r="F604" s="698">
        <f t="shared" si="729"/>
        <v>12325</v>
      </c>
      <c r="G604" s="699">
        <f t="shared" si="730"/>
        <v>14420.25</v>
      </c>
      <c r="H604" s="58"/>
      <c r="I604" s="59"/>
      <c r="J604" s="59"/>
      <c r="K604" s="60"/>
      <c r="L604" s="197"/>
      <c r="M604" s="113"/>
      <c r="N604" s="114"/>
      <c r="O604" s="198"/>
      <c r="P604" s="82"/>
      <c r="Q604" s="75"/>
      <c r="R604" s="76"/>
      <c r="S604" s="74"/>
      <c r="T604" s="75"/>
      <c r="U604" s="76"/>
      <c r="V604" s="74"/>
      <c r="W604" s="83"/>
      <c r="X604" s="76"/>
      <c r="Y604" s="74"/>
      <c r="Z604" s="75"/>
      <c r="AA604" s="76"/>
      <c r="AB604" s="71"/>
      <c r="AC604" s="66"/>
      <c r="AD604" s="67"/>
      <c r="AE604" s="74"/>
      <c r="AF604" s="75"/>
      <c r="AG604" s="61"/>
      <c r="AH604" s="61"/>
      <c r="AI604" s="75"/>
      <c r="AJ604" s="76"/>
      <c r="AK604" s="74"/>
      <c r="AL604" s="75"/>
      <c r="AM604" s="76"/>
      <c r="AN604" s="74"/>
      <c r="AO604" s="75"/>
      <c r="AP604" s="76"/>
      <c r="AQ604" s="74"/>
      <c r="AR604" s="75"/>
      <c r="AS604" s="76"/>
      <c r="AT604" s="74"/>
      <c r="AU604" s="75"/>
      <c r="AV604" s="76"/>
      <c r="AW604" s="74"/>
      <c r="AX604" s="75"/>
      <c r="AY604" s="61"/>
    </row>
    <row r="605" spans="1:51" ht="47.25" customHeight="1">
      <c r="A605" s="696" t="s">
        <v>572</v>
      </c>
      <c r="B605" s="692" t="s">
        <v>702</v>
      </c>
      <c r="C605" s="697" t="s">
        <v>645</v>
      </c>
      <c r="D605" s="574">
        <v>6579.98</v>
      </c>
      <c r="E605" s="574">
        <v>2.6</v>
      </c>
      <c r="F605" s="698">
        <f t="shared" si="729"/>
        <v>17107.948</v>
      </c>
      <c r="G605" s="699">
        <f t="shared" si="730"/>
        <v>20016.299159999999</v>
      </c>
      <c r="H605" s="58"/>
      <c r="I605" s="59"/>
      <c r="J605" s="59"/>
      <c r="K605" s="60"/>
      <c r="L605" s="197"/>
      <c r="M605" s="113"/>
      <c r="N605" s="114"/>
      <c r="O605" s="198"/>
      <c r="P605" s="82"/>
      <c r="Q605" s="75"/>
      <c r="R605" s="76"/>
      <c r="S605" s="74"/>
      <c r="T605" s="75"/>
      <c r="U605" s="76"/>
      <c r="V605" s="74"/>
      <c r="W605" s="83"/>
      <c r="X605" s="76"/>
      <c r="Y605" s="74"/>
      <c r="Z605" s="75"/>
      <c r="AA605" s="76"/>
      <c r="AB605" s="71"/>
      <c r="AC605" s="66"/>
      <c r="AD605" s="67"/>
      <c r="AE605" s="74"/>
      <c r="AF605" s="75"/>
      <c r="AG605" s="61"/>
      <c r="AH605" s="61"/>
      <c r="AI605" s="75"/>
      <c r="AJ605" s="76"/>
      <c r="AK605" s="74"/>
      <c r="AL605" s="75"/>
      <c r="AM605" s="76"/>
      <c r="AN605" s="74"/>
      <c r="AO605" s="75"/>
      <c r="AP605" s="76"/>
      <c r="AQ605" s="74"/>
      <c r="AR605" s="75"/>
      <c r="AS605" s="76"/>
      <c r="AT605" s="74"/>
      <c r="AU605" s="75"/>
      <c r="AV605" s="76"/>
      <c r="AW605" s="74"/>
      <c r="AX605" s="75"/>
      <c r="AY605" s="61"/>
    </row>
    <row r="606" spans="1:51" ht="47.25" customHeight="1">
      <c r="A606" s="568" t="s">
        <v>574</v>
      </c>
      <c r="B606" s="692" t="s">
        <v>700</v>
      </c>
      <c r="C606" s="697" t="s">
        <v>645</v>
      </c>
      <c r="D606" s="574">
        <v>5800</v>
      </c>
      <c r="E606" s="574">
        <v>2.4</v>
      </c>
      <c r="F606" s="698">
        <f t="shared" si="729"/>
        <v>13920</v>
      </c>
      <c r="G606" s="699">
        <f t="shared" si="730"/>
        <v>16286.4</v>
      </c>
      <c r="H606" s="58"/>
      <c r="I606" s="59"/>
      <c r="J606" s="59"/>
      <c r="K606" s="60"/>
      <c r="L606" s="197"/>
      <c r="M606" s="113"/>
      <c r="N606" s="114"/>
      <c r="O606" s="198"/>
      <c r="P606" s="82"/>
      <c r="Q606" s="75"/>
      <c r="R606" s="76"/>
      <c r="S606" s="74"/>
      <c r="T606" s="75"/>
      <c r="U606" s="76"/>
      <c r="V606" s="74"/>
      <c r="W606" s="83"/>
      <c r="X606" s="76"/>
      <c r="Y606" s="74"/>
      <c r="Z606" s="75"/>
      <c r="AA606" s="76"/>
      <c r="AB606" s="71"/>
      <c r="AC606" s="66"/>
      <c r="AD606" s="67"/>
      <c r="AE606" s="74"/>
      <c r="AF606" s="75"/>
      <c r="AG606" s="61"/>
      <c r="AH606" s="61"/>
      <c r="AI606" s="75"/>
      <c r="AJ606" s="76"/>
      <c r="AK606" s="74"/>
      <c r="AL606" s="75"/>
      <c r="AM606" s="76"/>
      <c r="AN606" s="74"/>
      <c r="AO606" s="75"/>
      <c r="AP606" s="76"/>
      <c r="AQ606" s="74"/>
      <c r="AR606" s="75"/>
      <c r="AS606" s="76"/>
      <c r="AT606" s="74"/>
      <c r="AU606" s="75"/>
      <c r="AV606" s="76"/>
      <c r="AW606" s="74"/>
      <c r="AX606" s="75"/>
      <c r="AY606" s="61"/>
    </row>
    <row r="607" spans="1:51" ht="102.75" customHeight="1">
      <c r="A607" s="696" t="s">
        <v>576</v>
      </c>
      <c r="B607" s="700" t="s">
        <v>790</v>
      </c>
      <c r="C607" s="697" t="s">
        <v>628</v>
      </c>
      <c r="D607" s="574">
        <v>1640</v>
      </c>
      <c r="E607" s="574">
        <v>32</v>
      </c>
      <c r="F607" s="698">
        <f t="shared" si="729"/>
        <v>52480</v>
      </c>
      <c r="G607" s="699">
        <f t="shared" si="730"/>
        <v>61401.599999999999</v>
      </c>
      <c r="H607" s="58"/>
      <c r="I607" s="59"/>
      <c r="J607" s="59"/>
      <c r="K607" s="60"/>
      <c r="L607" s="197"/>
      <c r="M607" s="113"/>
      <c r="N607" s="114"/>
      <c r="O607" s="198"/>
      <c r="P607" s="82"/>
      <c r="Q607" s="75"/>
      <c r="R607" s="76"/>
      <c r="S607" s="74"/>
      <c r="T607" s="75"/>
      <c r="U607" s="76"/>
      <c r="V607" s="74"/>
      <c r="W607" s="83"/>
      <c r="X607" s="76"/>
      <c r="Y607" s="74"/>
      <c r="Z607" s="75"/>
      <c r="AA607" s="76"/>
      <c r="AB607" s="71"/>
      <c r="AC607" s="66"/>
      <c r="AD607" s="67"/>
      <c r="AE607" s="74"/>
      <c r="AF607" s="75"/>
      <c r="AG607" s="61"/>
      <c r="AH607" s="61"/>
      <c r="AI607" s="75"/>
      <c r="AJ607" s="76"/>
      <c r="AK607" s="74"/>
      <c r="AL607" s="75"/>
      <c r="AM607" s="76"/>
      <c r="AN607" s="74"/>
      <c r="AO607" s="75"/>
      <c r="AP607" s="76"/>
      <c r="AQ607" s="74"/>
      <c r="AR607" s="75"/>
      <c r="AS607" s="76"/>
      <c r="AT607" s="74"/>
      <c r="AU607" s="75"/>
      <c r="AV607" s="76"/>
      <c r="AW607" s="74"/>
      <c r="AX607" s="75"/>
      <c r="AY607" s="61"/>
    </row>
    <row r="608" spans="1:51" ht="92.25" customHeight="1">
      <c r="A608" s="696" t="s">
        <v>578</v>
      </c>
      <c r="B608" s="700" t="s">
        <v>764</v>
      </c>
      <c r="C608" s="697" t="s">
        <v>622</v>
      </c>
      <c r="D608" s="574">
        <v>17.5</v>
      </c>
      <c r="E608" s="574">
        <v>260</v>
      </c>
      <c r="F608" s="698">
        <f t="shared" si="729"/>
        <v>4550</v>
      </c>
      <c r="G608" s="699">
        <f t="shared" si="730"/>
        <v>5323.5</v>
      </c>
      <c r="H608" s="58"/>
      <c r="I608" s="59"/>
      <c r="J608" s="59"/>
      <c r="K608" s="60"/>
      <c r="L608" s="197"/>
      <c r="M608" s="113"/>
      <c r="N608" s="114"/>
      <c r="O608" s="198"/>
      <c r="P608" s="82"/>
      <c r="Q608" s="75"/>
      <c r="R608" s="76"/>
      <c r="S608" s="74"/>
      <c r="T608" s="75"/>
      <c r="U608" s="76"/>
      <c r="V608" s="74"/>
      <c r="W608" s="83"/>
      <c r="X608" s="76"/>
      <c r="Y608" s="74"/>
      <c r="Z608" s="75"/>
      <c r="AA608" s="76"/>
      <c r="AB608" s="71"/>
      <c r="AC608" s="66"/>
      <c r="AD608" s="67"/>
      <c r="AE608" s="74"/>
      <c r="AF608" s="75"/>
      <c r="AG608" s="61"/>
      <c r="AH608" s="61"/>
      <c r="AI608" s="75"/>
      <c r="AJ608" s="76"/>
      <c r="AK608" s="74"/>
      <c r="AL608" s="75"/>
      <c r="AM608" s="76"/>
      <c r="AN608" s="74"/>
      <c r="AO608" s="75"/>
      <c r="AP608" s="76"/>
      <c r="AQ608" s="74"/>
      <c r="AR608" s="75"/>
      <c r="AS608" s="76"/>
      <c r="AT608" s="74"/>
      <c r="AU608" s="75"/>
      <c r="AV608" s="76"/>
      <c r="AW608" s="74"/>
      <c r="AX608" s="75"/>
      <c r="AY608" s="61"/>
    </row>
    <row r="609" spans="1:51" ht="114.75" customHeight="1">
      <c r="A609" s="696" t="s">
        <v>580</v>
      </c>
      <c r="B609" s="700" t="s">
        <v>765</v>
      </c>
      <c r="C609" s="697" t="s">
        <v>622</v>
      </c>
      <c r="D609" s="574">
        <v>5.6</v>
      </c>
      <c r="E609" s="574">
        <v>290</v>
      </c>
      <c r="F609" s="698">
        <f t="shared" si="729"/>
        <v>1624</v>
      </c>
      <c r="G609" s="699">
        <f t="shared" si="730"/>
        <v>1900.08</v>
      </c>
      <c r="H609" s="58"/>
      <c r="I609" s="59"/>
      <c r="J609" s="59"/>
      <c r="K609" s="60"/>
      <c r="L609" s="197"/>
      <c r="M609" s="113"/>
      <c r="N609" s="114"/>
      <c r="O609" s="198"/>
      <c r="P609" s="82"/>
      <c r="Q609" s="75"/>
      <c r="R609" s="76"/>
      <c r="S609" s="74"/>
      <c r="T609" s="75"/>
      <c r="U609" s="76"/>
      <c r="V609" s="74"/>
      <c r="W609" s="83"/>
      <c r="X609" s="76"/>
      <c r="Y609" s="74"/>
      <c r="Z609" s="75"/>
      <c r="AA609" s="76"/>
      <c r="AB609" s="71"/>
      <c r="AC609" s="66"/>
      <c r="AD609" s="67"/>
      <c r="AE609" s="74"/>
      <c r="AF609" s="75"/>
      <c r="AG609" s="61"/>
      <c r="AH609" s="61"/>
      <c r="AI609" s="75"/>
      <c r="AJ609" s="76"/>
      <c r="AK609" s="74"/>
      <c r="AL609" s="75"/>
      <c r="AM609" s="76"/>
      <c r="AN609" s="74"/>
      <c r="AO609" s="75"/>
      <c r="AP609" s="76"/>
      <c r="AQ609" s="74"/>
      <c r="AR609" s="75"/>
      <c r="AS609" s="76"/>
      <c r="AT609" s="74"/>
      <c r="AU609" s="75"/>
      <c r="AV609" s="76"/>
      <c r="AW609" s="74"/>
      <c r="AX609" s="75"/>
      <c r="AY609" s="61"/>
    </row>
    <row r="610" spans="1:51" ht="100.5" customHeight="1">
      <c r="A610" s="696" t="s">
        <v>699</v>
      </c>
      <c r="B610" s="700" t="s">
        <v>766</v>
      </c>
      <c r="C610" s="697" t="s">
        <v>622</v>
      </c>
      <c r="D610" s="574">
        <v>1.0900000000000001</v>
      </c>
      <c r="E610" s="574">
        <v>260</v>
      </c>
      <c r="F610" s="698">
        <f t="shared" si="729"/>
        <v>283.40000000000003</v>
      </c>
      <c r="G610" s="699">
        <f t="shared" si="730"/>
        <v>331.57800000000003</v>
      </c>
      <c r="H610" s="58"/>
      <c r="I610" s="59"/>
      <c r="J610" s="59"/>
      <c r="K610" s="60"/>
      <c r="L610" s="197"/>
      <c r="M610" s="113"/>
      <c r="N610" s="114"/>
      <c r="O610" s="198"/>
      <c r="P610" s="82"/>
      <c r="Q610" s="75"/>
      <c r="R610" s="76"/>
      <c r="S610" s="74"/>
      <c r="T610" s="75"/>
      <c r="U610" s="76"/>
      <c r="V610" s="74"/>
      <c r="W610" s="83"/>
      <c r="X610" s="76"/>
      <c r="Y610" s="74"/>
      <c r="Z610" s="75"/>
      <c r="AA610" s="76"/>
      <c r="AB610" s="71"/>
      <c r="AC610" s="66"/>
      <c r="AD610" s="67"/>
      <c r="AE610" s="74"/>
      <c r="AF610" s="75"/>
      <c r="AG610" s="61"/>
      <c r="AH610" s="61"/>
      <c r="AI610" s="75"/>
      <c r="AJ610" s="76"/>
      <c r="AK610" s="74"/>
      <c r="AL610" s="75"/>
      <c r="AM610" s="76"/>
      <c r="AN610" s="74"/>
      <c r="AO610" s="75"/>
      <c r="AP610" s="76"/>
      <c r="AQ610" s="74"/>
      <c r="AR610" s="75"/>
      <c r="AS610" s="76"/>
      <c r="AT610" s="74"/>
      <c r="AU610" s="75"/>
      <c r="AV610" s="76"/>
      <c r="AW610" s="74"/>
      <c r="AX610" s="75"/>
      <c r="AY610" s="61"/>
    </row>
    <row r="611" spans="1:51" ht="102.75" customHeight="1">
      <c r="A611" s="696" t="s">
        <v>753</v>
      </c>
      <c r="B611" s="700" t="s">
        <v>767</v>
      </c>
      <c r="C611" s="697" t="s">
        <v>622</v>
      </c>
      <c r="D611" s="574">
        <v>4.6100000000000003</v>
      </c>
      <c r="E611" s="574">
        <v>260</v>
      </c>
      <c r="F611" s="698">
        <f t="shared" si="729"/>
        <v>1198.6000000000001</v>
      </c>
      <c r="G611" s="699">
        <f t="shared" si="730"/>
        <v>1402.3620000000001</v>
      </c>
      <c r="H611" s="58"/>
      <c r="I611" s="59"/>
      <c r="J611" s="59"/>
      <c r="K611" s="60"/>
      <c r="L611" s="197"/>
      <c r="M611" s="113"/>
      <c r="N611" s="114"/>
      <c r="O611" s="198"/>
      <c r="P611" s="82"/>
      <c r="Q611" s="75"/>
      <c r="R611" s="76"/>
      <c r="S611" s="74"/>
      <c r="T611" s="75"/>
      <c r="U611" s="76"/>
      <c r="V611" s="74"/>
      <c r="W611" s="83"/>
      <c r="X611" s="76"/>
      <c r="Y611" s="74"/>
      <c r="Z611" s="75"/>
      <c r="AA611" s="76"/>
      <c r="AB611" s="71"/>
      <c r="AC611" s="66"/>
      <c r="AD611" s="67"/>
      <c r="AE611" s="74"/>
      <c r="AF611" s="75"/>
      <c r="AG611" s="61"/>
      <c r="AH611" s="61"/>
      <c r="AI611" s="75"/>
      <c r="AJ611" s="76"/>
      <c r="AK611" s="74"/>
      <c r="AL611" s="75"/>
      <c r="AM611" s="76"/>
      <c r="AN611" s="74"/>
      <c r="AO611" s="75"/>
      <c r="AP611" s="76"/>
      <c r="AQ611" s="74"/>
      <c r="AR611" s="75"/>
      <c r="AS611" s="76"/>
      <c r="AT611" s="74"/>
      <c r="AU611" s="75"/>
      <c r="AV611" s="76"/>
      <c r="AW611" s="74"/>
      <c r="AX611" s="75"/>
      <c r="AY611" s="61"/>
    </row>
    <row r="612" spans="1:51" ht="45.75" customHeight="1">
      <c r="A612" s="537" t="s">
        <v>703</v>
      </c>
      <c r="B612" s="694" t="s">
        <v>629</v>
      </c>
      <c r="C612" s="701"/>
      <c r="D612" s="545"/>
      <c r="E612" s="545"/>
      <c r="F612" s="689">
        <f>SUM(F613:F625)</f>
        <v>346470</v>
      </c>
      <c r="G612" s="690">
        <f>SUM(G613:G625)</f>
        <v>405369.89999999991</v>
      </c>
      <c r="H612" s="58"/>
      <c r="I612" s="59"/>
      <c r="J612" s="59"/>
      <c r="K612" s="60"/>
      <c r="L612" s="197"/>
      <c r="M612" s="113"/>
      <c r="N612" s="114"/>
      <c r="O612" s="198"/>
      <c r="P612" s="82"/>
      <c r="Q612" s="75"/>
      <c r="R612" s="76"/>
      <c r="S612" s="74"/>
      <c r="T612" s="75"/>
      <c r="U612" s="76"/>
      <c r="V612" s="74"/>
      <c r="W612" s="83"/>
      <c r="X612" s="76"/>
      <c r="Y612" s="74"/>
      <c r="Z612" s="75"/>
      <c r="AA612" s="76"/>
      <c r="AB612" s="71"/>
      <c r="AC612" s="66"/>
      <c r="AD612" s="67"/>
      <c r="AE612" s="74"/>
      <c r="AF612" s="75"/>
      <c r="AG612" s="61"/>
      <c r="AH612" s="61"/>
      <c r="AI612" s="75"/>
      <c r="AJ612" s="76"/>
      <c r="AK612" s="74"/>
      <c r="AL612" s="75"/>
      <c r="AM612" s="76"/>
      <c r="AN612" s="74"/>
      <c r="AO612" s="75"/>
      <c r="AP612" s="76"/>
      <c r="AQ612" s="74"/>
      <c r="AR612" s="75"/>
      <c r="AS612" s="76"/>
      <c r="AT612" s="74"/>
      <c r="AU612" s="75"/>
      <c r="AV612" s="76"/>
      <c r="AW612" s="74"/>
      <c r="AX612" s="75"/>
      <c r="AY612" s="61"/>
    </row>
    <row r="613" spans="1:51" ht="45.75" customHeight="1">
      <c r="A613" s="568" t="s">
        <v>15</v>
      </c>
      <c r="B613" s="702" t="s">
        <v>768</v>
      </c>
      <c r="C613" s="697" t="s">
        <v>229</v>
      </c>
      <c r="D613" s="574">
        <v>240</v>
      </c>
      <c r="E613" s="574">
        <v>38</v>
      </c>
      <c r="F613" s="698">
        <f t="shared" si="729"/>
        <v>9120</v>
      </c>
      <c r="G613" s="699">
        <f t="shared" si="730"/>
        <v>10670.4</v>
      </c>
      <c r="H613" s="58"/>
      <c r="I613" s="59"/>
      <c r="J613" s="59"/>
      <c r="K613" s="60"/>
      <c r="L613" s="197"/>
      <c r="M613" s="113"/>
      <c r="N613" s="114"/>
      <c r="O613" s="198"/>
      <c r="P613" s="82"/>
      <c r="Q613" s="75"/>
      <c r="R613" s="76"/>
      <c r="S613" s="74"/>
      <c r="T613" s="75"/>
      <c r="U613" s="76"/>
      <c r="V613" s="74"/>
      <c r="W613" s="83"/>
      <c r="X613" s="76"/>
      <c r="Y613" s="74"/>
      <c r="Z613" s="75"/>
      <c r="AA613" s="76"/>
      <c r="AB613" s="71"/>
      <c r="AC613" s="66"/>
      <c r="AD613" s="67"/>
      <c r="AE613" s="74"/>
      <c r="AF613" s="75"/>
      <c r="AG613" s="61"/>
      <c r="AH613" s="61"/>
      <c r="AI613" s="75"/>
      <c r="AJ613" s="76"/>
      <c r="AK613" s="74"/>
      <c r="AL613" s="75"/>
      <c r="AM613" s="76"/>
      <c r="AN613" s="74"/>
      <c r="AO613" s="75"/>
      <c r="AP613" s="76"/>
      <c r="AQ613" s="74"/>
      <c r="AR613" s="75"/>
      <c r="AS613" s="76"/>
      <c r="AT613" s="74"/>
      <c r="AU613" s="75"/>
      <c r="AV613" s="76"/>
      <c r="AW613" s="74"/>
      <c r="AX613" s="75"/>
      <c r="AY613" s="61"/>
    </row>
    <row r="614" spans="1:51" ht="67.5" customHeight="1">
      <c r="A614" s="568" t="s">
        <v>16</v>
      </c>
      <c r="B614" s="684" t="s">
        <v>769</v>
      </c>
      <c r="C614" s="697" t="s">
        <v>229</v>
      </c>
      <c r="D614" s="574">
        <v>800</v>
      </c>
      <c r="E614" s="574">
        <v>38</v>
      </c>
      <c r="F614" s="698">
        <f t="shared" si="729"/>
        <v>30400</v>
      </c>
      <c r="G614" s="699">
        <f t="shared" si="730"/>
        <v>35568</v>
      </c>
      <c r="H614" s="58"/>
      <c r="I614" s="59"/>
      <c r="J614" s="59"/>
      <c r="K614" s="60"/>
      <c r="L614" s="197"/>
      <c r="M614" s="113"/>
      <c r="N614" s="114"/>
      <c r="O614" s="198"/>
      <c r="P614" s="82"/>
      <c r="Q614" s="75"/>
      <c r="R614" s="76"/>
      <c r="S614" s="74"/>
      <c r="T614" s="75"/>
      <c r="U614" s="76"/>
      <c r="V614" s="74"/>
      <c r="W614" s="83"/>
      <c r="X614" s="76"/>
      <c r="Y614" s="74"/>
      <c r="Z614" s="75"/>
      <c r="AA614" s="76"/>
      <c r="AB614" s="71"/>
      <c r="AC614" s="66"/>
      <c r="AD614" s="67"/>
      <c r="AE614" s="74"/>
      <c r="AF614" s="75"/>
      <c r="AG614" s="61"/>
      <c r="AH614" s="61"/>
      <c r="AI614" s="75"/>
      <c r="AJ614" s="76"/>
      <c r="AK614" s="74"/>
      <c r="AL614" s="75"/>
      <c r="AM614" s="76"/>
      <c r="AN614" s="74"/>
      <c r="AO614" s="75"/>
      <c r="AP614" s="76"/>
      <c r="AQ614" s="74"/>
      <c r="AR614" s="75"/>
      <c r="AS614" s="76"/>
      <c r="AT614" s="74"/>
      <c r="AU614" s="75"/>
      <c r="AV614" s="76"/>
      <c r="AW614" s="74"/>
      <c r="AX614" s="75"/>
      <c r="AY614" s="61"/>
    </row>
    <row r="615" spans="1:51" ht="45.75" customHeight="1">
      <c r="A615" s="568" t="s">
        <v>583</v>
      </c>
      <c r="B615" s="702" t="s">
        <v>770</v>
      </c>
      <c r="C615" s="697" t="s">
        <v>229</v>
      </c>
      <c r="D615" s="574">
        <v>530</v>
      </c>
      <c r="E615" s="574">
        <v>68.75</v>
      </c>
      <c r="F615" s="698">
        <f t="shared" si="729"/>
        <v>36437.5</v>
      </c>
      <c r="G615" s="699">
        <f t="shared" si="730"/>
        <v>42631.875</v>
      </c>
      <c r="H615" s="58"/>
      <c r="I615" s="59"/>
      <c r="J615" s="59"/>
      <c r="K615" s="60"/>
      <c r="L615" s="197"/>
      <c r="M615" s="113"/>
      <c r="N615" s="114"/>
      <c r="O615" s="198"/>
      <c r="P615" s="82"/>
      <c r="Q615" s="75"/>
      <c r="R615" s="76"/>
      <c r="S615" s="74"/>
      <c r="T615" s="75"/>
      <c r="U615" s="76"/>
      <c r="V615" s="74"/>
      <c r="W615" s="83"/>
      <c r="X615" s="76"/>
      <c r="Y615" s="74"/>
      <c r="Z615" s="75"/>
      <c r="AA615" s="76"/>
      <c r="AB615" s="71"/>
      <c r="AC615" s="66"/>
      <c r="AD615" s="67"/>
      <c r="AE615" s="74"/>
      <c r="AF615" s="75"/>
      <c r="AG615" s="61"/>
      <c r="AH615" s="61"/>
      <c r="AI615" s="75"/>
      <c r="AJ615" s="76"/>
      <c r="AK615" s="74"/>
      <c r="AL615" s="75"/>
      <c r="AM615" s="76"/>
      <c r="AN615" s="74"/>
      <c r="AO615" s="75"/>
      <c r="AP615" s="76"/>
      <c r="AQ615" s="74"/>
      <c r="AR615" s="75"/>
      <c r="AS615" s="76"/>
      <c r="AT615" s="74"/>
      <c r="AU615" s="75"/>
      <c r="AV615" s="76"/>
      <c r="AW615" s="74"/>
      <c r="AX615" s="75"/>
      <c r="AY615" s="61"/>
    </row>
    <row r="616" spans="1:51" ht="45.75" customHeight="1">
      <c r="A616" s="568" t="s">
        <v>584</v>
      </c>
      <c r="B616" s="702" t="s">
        <v>771</v>
      </c>
      <c r="C616" s="697" t="s">
        <v>229</v>
      </c>
      <c r="D616" s="574">
        <v>1092</v>
      </c>
      <c r="E616" s="574">
        <v>35</v>
      </c>
      <c r="F616" s="698">
        <f t="shared" si="729"/>
        <v>38220</v>
      </c>
      <c r="G616" s="699">
        <f t="shared" si="730"/>
        <v>44717.399999999994</v>
      </c>
      <c r="H616" s="58"/>
      <c r="I616" s="59"/>
      <c r="J616" s="59"/>
      <c r="K616" s="60"/>
      <c r="L616" s="197"/>
      <c r="M616" s="113"/>
      <c r="N616" s="114"/>
      <c r="O616" s="198"/>
      <c r="P616" s="82"/>
      <c r="Q616" s="75"/>
      <c r="R616" s="76"/>
      <c r="S616" s="74"/>
      <c r="T616" s="75"/>
      <c r="U616" s="76"/>
      <c r="V616" s="74"/>
      <c r="W616" s="83"/>
      <c r="X616" s="76"/>
      <c r="Y616" s="74"/>
      <c r="Z616" s="75"/>
      <c r="AA616" s="76"/>
      <c r="AB616" s="71"/>
      <c r="AC616" s="66"/>
      <c r="AD616" s="67"/>
      <c r="AE616" s="74"/>
      <c r="AF616" s="75"/>
      <c r="AG616" s="61"/>
      <c r="AH616" s="61"/>
      <c r="AI616" s="75"/>
      <c r="AJ616" s="76"/>
      <c r="AK616" s="74"/>
      <c r="AL616" s="75"/>
      <c r="AM616" s="76"/>
      <c r="AN616" s="74"/>
      <c r="AO616" s="75"/>
      <c r="AP616" s="76"/>
      <c r="AQ616" s="74"/>
      <c r="AR616" s="75"/>
      <c r="AS616" s="76"/>
      <c r="AT616" s="74"/>
      <c r="AU616" s="75"/>
      <c r="AV616" s="76"/>
      <c r="AW616" s="74"/>
      <c r="AX616" s="75"/>
      <c r="AY616" s="61"/>
    </row>
    <row r="617" spans="1:51" ht="45.75" customHeight="1">
      <c r="A617" s="568" t="s">
        <v>585</v>
      </c>
      <c r="B617" s="702" t="s">
        <v>772</v>
      </c>
      <c r="C617" s="697" t="s">
        <v>229</v>
      </c>
      <c r="D617" s="574">
        <v>1092</v>
      </c>
      <c r="E617" s="574">
        <v>32</v>
      </c>
      <c r="F617" s="698">
        <f t="shared" si="729"/>
        <v>34944</v>
      </c>
      <c r="G617" s="699">
        <f t="shared" si="730"/>
        <v>40884.479999999996</v>
      </c>
      <c r="H617" s="58"/>
      <c r="I617" s="59"/>
      <c r="J617" s="59"/>
      <c r="K617" s="60"/>
      <c r="L617" s="197"/>
      <c r="M617" s="113"/>
      <c r="N617" s="114"/>
      <c r="O617" s="198"/>
      <c r="P617" s="82"/>
      <c r="Q617" s="75"/>
      <c r="R617" s="76"/>
      <c r="S617" s="74"/>
      <c r="T617" s="75"/>
      <c r="U617" s="76"/>
      <c r="V617" s="74"/>
      <c r="W617" s="83"/>
      <c r="X617" s="76"/>
      <c r="Y617" s="74"/>
      <c r="Z617" s="75"/>
      <c r="AA617" s="76"/>
      <c r="AB617" s="71"/>
      <c r="AC617" s="66"/>
      <c r="AD617" s="67"/>
      <c r="AE617" s="74"/>
      <c r="AF617" s="75"/>
      <c r="AG617" s="61"/>
      <c r="AH617" s="61"/>
      <c r="AI617" s="75"/>
      <c r="AJ617" s="76"/>
      <c r="AK617" s="74"/>
      <c r="AL617" s="75"/>
      <c r="AM617" s="76"/>
      <c r="AN617" s="74"/>
      <c r="AO617" s="75"/>
      <c r="AP617" s="76"/>
      <c r="AQ617" s="74"/>
      <c r="AR617" s="75"/>
      <c r="AS617" s="76"/>
      <c r="AT617" s="74"/>
      <c r="AU617" s="75"/>
      <c r="AV617" s="76"/>
      <c r="AW617" s="74"/>
      <c r="AX617" s="75"/>
      <c r="AY617" s="61"/>
    </row>
    <row r="618" spans="1:51" ht="239.25" customHeight="1">
      <c r="A618" s="568" t="s">
        <v>585</v>
      </c>
      <c r="B618" s="692" t="s">
        <v>773</v>
      </c>
      <c r="C618" s="697" t="s">
        <v>229</v>
      </c>
      <c r="D618" s="574">
        <v>1092</v>
      </c>
      <c r="E618" s="574">
        <v>35.25</v>
      </c>
      <c r="F618" s="698">
        <f t="shared" si="729"/>
        <v>38493</v>
      </c>
      <c r="G618" s="699">
        <f t="shared" si="730"/>
        <v>45036.81</v>
      </c>
      <c r="H618" s="58"/>
      <c r="I618" s="59"/>
      <c r="J618" s="59"/>
      <c r="K618" s="60"/>
      <c r="L618" s="197"/>
      <c r="M618" s="113"/>
      <c r="N618" s="114"/>
      <c r="O618" s="198"/>
      <c r="P618" s="82"/>
      <c r="Q618" s="75"/>
      <c r="R618" s="76"/>
      <c r="S618" s="74"/>
      <c r="T618" s="75"/>
      <c r="U618" s="76"/>
      <c r="V618" s="74"/>
      <c r="W618" s="83"/>
      <c r="X618" s="76"/>
      <c r="Y618" s="74"/>
      <c r="Z618" s="75"/>
      <c r="AA618" s="76"/>
      <c r="AB618" s="71"/>
      <c r="AC618" s="66"/>
      <c r="AD618" s="67"/>
      <c r="AE618" s="74"/>
      <c r="AF618" s="75"/>
      <c r="AG618" s="61"/>
      <c r="AH618" s="61"/>
      <c r="AI618" s="75"/>
      <c r="AJ618" s="76"/>
      <c r="AK618" s="74"/>
      <c r="AL618" s="75"/>
      <c r="AM618" s="76"/>
      <c r="AN618" s="74"/>
      <c r="AO618" s="75"/>
      <c r="AP618" s="76"/>
      <c r="AQ618" s="74"/>
      <c r="AR618" s="75"/>
      <c r="AS618" s="76"/>
      <c r="AT618" s="74"/>
      <c r="AU618" s="75"/>
      <c r="AV618" s="76"/>
      <c r="AW618" s="74"/>
      <c r="AX618" s="75"/>
      <c r="AY618" s="61"/>
    </row>
    <row r="619" spans="1:51" ht="39" customHeight="1">
      <c r="A619" s="568" t="s">
        <v>586</v>
      </c>
      <c r="B619" s="684" t="s">
        <v>711</v>
      </c>
      <c r="C619" s="697" t="s">
        <v>628</v>
      </c>
      <c r="D619" s="574">
        <v>380</v>
      </c>
      <c r="E619" s="574">
        <v>5.5</v>
      </c>
      <c r="F619" s="698">
        <f t="shared" si="729"/>
        <v>2090</v>
      </c>
      <c r="G619" s="699">
        <f t="shared" si="730"/>
        <v>2445.2999999999997</v>
      </c>
      <c r="H619" s="58"/>
      <c r="I619" s="59"/>
      <c r="J619" s="59"/>
      <c r="K619" s="60"/>
      <c r="L619" s="197"/>
      <c r="M619" s="113"/>
      <c r="N619" s="114"/>
      <c r="O619" s="198"/>
      <c r="P619" s="82"/>
      <c r="Q619" s="75"/>
      <c r="R619" s="76"/>
      <c r="S619" s="74"/>
      <c r="T619" s="75"/>
      <c r="U619" s="76"/>
      <c r="V619" s="74"/>
      <c r="W619" s="83"/>
      <c r="X619" s="76"/>
      <c r="Y619" s="74"/>
      <c r="Z619" s="75"/>
      <c r="AA619" s="76"/>
      <c r="AB619" s="71"/>
      <c r="AC619" s="66"/>
      <c r="AD619" s="67"/>
      <c r="AE619" s="74"/>
      <c r="AF619" s="75"/>
      <c r="AG619" s="61"/>
      <c r="AH619" s="61"/>
      <c r="AI619" s="75"/>
      <c r="AJ619" s="76"/>
      <c r="AK619" s="74"/>
      <c r="AL619" s="75"/>
      <c r="AM619" s="76"/>
      <c r="AN619" s="74"/>
      <c r="AO619" s="75"/>
      <c r="AP619" s="76"/>
      <c r="AQ619" s="74"/>
      <c r="AR619" s="75"/>
      <c r="AS619" s="76"/>
      <c r="AT619" s="74"/>
      <c r="AU619" s="75"/>
      <c r="AV619" s="76"/>
      <c r="AW619" s="74"/>
      <c r="AX619" s="75"/>
      <c r="AY619" s="61"/>
    </row>
    <row r="620" spans="1:51" ht="39" customHeight="1">
      <c r="A620" s="568" t="s">
        <v>587</v>
      </c>
      <c r="B620" s="684" t="s">
        <v>774</v>
      </c>
      <c r="C620" s="697" t="s">
        <v>229</v>
      </c>
      <c r="D620" s="574">
        <v>234</v>
      </c>
      <c r="E620" s="574">
        <v>35</v>
      </c>
      <c r="F620" s="698">
        <f t="shared" si="729"/>
        <v>8190</v>
      </c>
      <c r="G620" s="699">
        <f t="shared" si="730"/>
        <v>9582.2999999999993</v>
      </c>
      <c r="H620" s="58"/>
      <c r="I620" s="59"/>
      <c r="J620" s="59"/>
      <c r="K620" s="60"/>
      <c r="L620" s="197"/>
      <c r="M620" s="113"/>
      <c r="N620" s="114"/>
      <c r="O620" s="198"/>
      <c r="P620" s="82"/>
      <c r="Q620" s="75"/>
      <c r="R620" s="76"/>
      <c r="S620" s="74"/>
      <c r="T620" s="75"/>
      <c r="U620" s="76"/>
      <c r="V620" s="74"/>
      <c r="W620" s="83"/>
      <c r="X620" s="76"/>
      <c r="Y620" s="74"/>
      <c r="Z620" s="75"/>
      <c r="AA620" s="76"/>
      <c r="AB620" s="71"/>
      <c r="AC620" s="66"/>
      <c r="AD620" s="67"/>
      <c r="AE620" s="74"/>
      <c r="AF620" s="75"/>
      <c r="AG620" s="61"/>
      <c r="AH620" s="61"/>
      <c r="AI620" s="75"/>
      <c r="AJ620" s="76"/>
      <c r="AK620" s="74"/>
      <c r="AL620" s="75"/>
      <c r="AM620" s="76"/>
      <c r="AN620" s="74"/>
      <c r="AO620" s="75"/>
      <c r="AP620" s="76"/>
      <c r="AQ620" s="74"/>
      <c r="AR620" s="75"/>
      <c r="AS620" s="76"/>
      <c r="AT620" s="74"/>
      <c r="AU620" s="75"/>
      <c r="AV620" s="76"/>
      <c r="AW620" s="74"/>
      <c r="AX620" s="75"/>
      <c r="AY620" s="61"/>
    </row>
    <row r="621" spans="1:51" ht="39" customHeight="1">
      <c r="A621" s="568" t="s">
        <v>588</v>
      </c>
      <c r="B621" s="684" t="s">
        <v>775</v>
      </c>
      <c r="C621" s="697" t="s">
        <v>229</v>
      </c>
      <c r="D621" s="574">
        <v>234</v>
      </c>
      <c r="E621" s="574">
        <v>30</v>
      </c>
      <c r="F621" s="698">
        <f t="shared" si="729"/>
        <v>7020</v>
      </c>
      <c r="G621" s="699">
        <f t="shared" si="730"/>
        <v>8213.4</v>
      </c>
      <c r="H621" s="58"/>
      <c r="I621" s="59"/>
      <c r="J621" s="59"/>
      <c r="K621" s="60"/>
      <c r="L621" s="197"/>
      <c r="M621" s="113"/>
      <c r="N621" s="114"/>
      <c r="O621" s="198"/>
      <c r="P621" s="82"/>
      <c r="Q621" s="75"/>
      <c r="R621" s="76"/>
      <c r="S621" s="74"/>
      <c r="T621" s="75"/>
      <c r="U621" s="76"/>
      <c r="V621" s="74"/>
      <c r="W621" s="83"/>
      <c r="X621" s="76"/>
      <c r="Y621" s="74"/>
      <c r="Z621" s="75"/>
      <c r="AA621" s="76"/>
      <c r="AB621" s="71"/>
      <c r="AC621" s="66"/>
      <c r="AD621" s="67"/>
      <c r="AE621" s="74"/>
      <c r="AF621" s="75"/>
      <c r="AG621" s="61"/>
      <c r="AH621" s="61"/>
      <c r="AI621" s="75"/>
      <c r="AJ621" s="76"/>
      <c r="AK621" s="74"/>
      <c r="AL621" s="75"/>
      <c r="AM621" s="76"/>
      <c r="AN621" s="74"/>
      <c r="AO621" s="75"/>
      <c r="AP621" s="76"/>
      <c r="AQ621" s="74"/>
      <c r="AR621" s="75"/>
      <c r="AS621" s="76"/>
      <c r="AT621" s="74"/>
      <c r="AU621" s="75"/>
      <c r="AV621" s="76"/>
      <c r="AW621" s="74"/>
      <c r="AX621" s="75"/>
      <c r="AY621" s="61"/>
    </row>
    <row r="622" spans="1:51" ht="237.75" customHeight="1">
      <c r="A622" s="568" t="s">
        <v>589</v>
      </c>
      <c r="B622" s="692" t="s">
        <v>776</v>
      </c>
      <c r="C622" s="697" t="s">
        <v>229</v>
      </c>
      <c r="D622" s="574">
        <v>234</v>
      </c>
      <c r="E622" s="574">
        <v>35.25</v>
      </c>
      <c r="F622" s="698">
        <f t="shared" si="729"/>
        <v>8248.5</v>
      </c>
      <c r="G622" s="699">
        <f t="shared" si="730"/>
        <v>9650.744999999999</v>
      </c>
      <c r="H622" s="58"/>
      <c r="I622" s="59"/>
      <c r="J622" s="59"/>
      <c r="K622" s="60"/>
      <c r="L622" s="197"/>
      <c r="M622" s="113"/>
      <c r="N622" s="114"/>
      <c r="O622" s="198"/>
      <c r="P622" s="82"/>
      <c r="Q622" s="75"/>
      <c r="R622" s="76"/>
      <c r="S622" s="74"/>
      <c r="T622" s="75"/>
      <c r="U622" s="76"/>
      <c r="V622" s="74"/>
      <c r="W622" s="83"/>
      <c r="X622" s="76"/>
      <c r="Y622" s="74"/>
      <c r="Z622" s="75"/>
      <c r="AA622" s="76"/>
      <c r="AB622" s="71"/>
      <c r="AC622" s="66"/>
      <c r="AD622" s="67"/>
      <c r="AE622" s="74"/>
      <c r="AF622" s="75"/>
      <c r="AG622" s="61"/>
      <c r="AH622" s="61"/>
      <c r="AI622" s="75"/>
      <c r="AJ622" s="76"/>
      <c r="AK622" s="74"/>
      <c r="AL622" s="75"/>
      <c r="AM622" s="76"/>
      <c r="AN622" s="74"/>
      <c r="AO622" s="75"/>
      <c r="AP622" s="76"/>
      <c r="AQ622" s="74"/>
      <c r="AR622" s="75"/>
      <c r="AS622" s="76"/>
      <c r="AT622" s="74"/>
      <c r="AU622" s="75"/>
      <c r="AV622" s="76"/>
      <c r="AW622" s="74"/>
      <c r="AX622" s="75"/>
      <c r="AY622" s="61"/>
    </row>
    <row r="623" spans="1:51" ht="33.75" customHeight="1">
      <c r="A623" s="568" t="s">
        <v>706</v>
      </c>
      <c r="B623" s="684" t="s">
        <v>704</v>
      </c>
      <c r="C623" s="697" t="s">
        <v>628</v>
      </c>
      <c r="D623" s="574">
        <v>110</v>
      </c>
      <c r="E623" s="574">
        <v>5.5</v>
      </c>
      <c r="F623" s="698">
        <f t="shared" si="729"/>
        <v>605</v>
      </c>
      <c r="G623" s="699">
        <f t="shared" si="730"/>
        <v>707.84999999999991</v>
      </c>
      <c r="H623" s="58"/>
      <c r="I623" s="59"/>
      <c r="J623" s="59"/>
      <c r="K623" s="60"/>
      <c r="L623" s="197"/>
      <c r="M623" s="113"/>
      <c r="N623" s="114"/>
      <c r="O623" s="198"/>
      <c r="P623" s="82"/>
      <c r="Q623" s="75"/>
      <c r="R623" s="76"/>
      <c r="S623" s="74"/>
      <c r="T623" s="75"/>
      <c r="U623" s="76"/>
      <c r="V623" s="74"/>
      <c r="W623" s="83"/>
      <c r="X623" s="76"/>
      <c r="Y623" s="74"/>
      <c r="Z623" s="75"/>
      <c r="AA623" s="76"/>
      <c r="AB623" s="71"/>
      <c r="AC623" s="66"/>
      <c r="AD623" s="67"/>
      <c r="AE623" s="74"/>
      <c r="AF623" s="75"/>
      <c r="AG623" s="61"/>
      <c r="AH623" s="61"/>
      <c r="AI623" s="75"/>
      <c r="AJ623" s="76"/>
      <c r="AK623" s="74"/>
      <c r="AL623" s="75"/>
      <c r="AM623" s="76"/>
      <c r="AN623" s="74"/>
      <c r="AO623" s="75"/>
      <c r="AP623" s="76"/>
      <c r="AQ623" s="74"/>
      <c r="AR623" s="75"/>
      <c r="AS623" s="76"/>
      <c r="AT623" s="74"/>
      <c r="AU623" s="75"/>
      <c r="AV623" s="76"/>
      <c r="AW623" s="74"/>
      <c r="AX623" s="75"/>
      <c r="AY623" s="61"/>
    </row>
    <row r="624" spans="1:51" ht="135" customHeight="1">
      <c r="A624" s="568" t="s">
        <v>705</v>
      </c>
      <c r="B624" s="684" t="s">
        <v>707</v>
      </c>
      <c r="C624" s="697" t="s">
        <v>229</v>
      </c>
      <c r="D624" s="574">
        <v>739</v>
      </c>
      <c r="E624" s="574">
        <v>98</v>
      </c>
      <c r="F624" s="698">
        <f t="shared" si="729"/>
        <v>72422</v>
      </c>
      <c r="G624" s="699">
        <f t="shared" si="730"/>
        <v>84733.739999999991</v>
      </c>
      <c r="H624" s="58"/>
      <c r="I624" s="59"/>
      <c r="J624" s="59"/>
      <c r="K624" s="60"/>
      <c r="L624" s="197"/>
      <c r="M624" s="113"/>
      <c r="N624" s="114"/>
      <c r="O624" s="198"/>
      <c r="P624" s="82"/>
      <c r="Q624" s="75"/>
      <c r="R624" s="76"/>
      <c r="S624" s="74"/>
      <c r="T624" s="75"/>
      <c r="U624" s="76"/>
      <c r="V624" s="74"/>
      <c r="W624" s="83"/>
      <c r="X624" s="76"/>
      <c r="Y624" s="74"/>
      <c r="Z624" s="75"/>
      <c r="AA624" s="76"/>
      <c r="AB624" s="71"/>
      <c r="AC624" s="66"/>
      <c r="AD624" s="67"/>
      <c r="AE624" s="74"/>
      <c r="AF624" s="75"/>
      <c r="AG624" s="61"/>
      <c r="AH624" s="61"/>
      <c r="AI624" s="75"/>
      <c r="AJ624" s="76"/>
      <c r="AK624" s="74"/>
      <c r="AL624" s="75"/>
      <c r="AM624" s="76"/>
      <c r="AN624" s="74"/>
      <c r="AO624" s="75"/>
      <c r="AP624" s="76"/>
      <c r="AQ624" s="74"/>
      <c r="AR624" s="75"/>
      <c r="AS624" s="76"/>
      <c r="AT624" s="74"/>
      <c r="AU624" s="75"/>
      <c r="AV624" s="76"/>
      <c r="AW624" s="74"/>
      <c r="AX624" s="75"/>
      <c r="AY624" s="61"/>
    </row>
    <row r="625" spans="1:51" ht="105" customHeight="1">
      <c r="A625" s="568" t="s">
        <v>708</v>
      </c>
      <c r="B625" s="692" t="s">
        <v>709</v>
      </c>
      <c r="C625" s="697" t="s">
        <v>229</v>
      </c>
      <c r="D625" s="574">
        <v>685</v>
      </c>
      <c r="E625" s="574">
        <v>88</v>
      </c>
      <c r="F625" s="698">
        <f t="shared" si="729"/>
        <v>60280</v>
      </c>
      <c r="G625" s="699">
        <f t="shared" si="730"/>
        <v>70527.599999999991</v>
      </c>
      <c r="H625" s="58"/>
      <c r="I625" s="59"/>
      <c r="J625" s="59"/>
      <c r="K625" s="60"/>
      <c r="L625" s="197"/>
      <c r="M625" s="113"/>
      <c r="N625" s="114"/>
      <c r="O625" s="198"/>
      <c r="P625" s="82"/>
      <c r="Q625" s="75"/>
      <c r="R625" s="76"/>
      <c r="S625" s="74"/>
      <c r="T625" s="75"/>
      <c r="U625" s="76"/>
      <c r="V625" s="74"/>
      <c r="W625" s="83"/>
      <c r="X625" s="76"/>
      <c r="Y625" s="74"/>
      <c r="Z625" s="75"/>
      <c r="AA625" s="76"/>
      <c r="AB625" s="71"/>
      <c r="AC625" s="66"/>
      <c r="AD625" s="67"/>
      <c r="AE625" s="74"/>
      <c r="AF625" s="75"/>
      <c r="AG625" s="61"/>
      <c r="AH625" s="61"/>
      <c r="AI625" s="75"/>
      <c r="AJ625" s="76"/>
      <c r="AK625" s="74"/>
      <c r="AL625" s="75"/>
      <c r="AM625" s="76"/>
      <c r="AN625" s="74"/>
      <c r="AO625" s="75"/>
      <c r="AP625" s="76"/>
      <c r="AQ625" s="74"/>
      <c r="AR625" s="75"/>
      <c r="AS625" s="76"/>
      <c r="AT625" s="74"/>
      <c r="AU625" s="75"/>
      <c r="AV625" s="76"/>
      <c r="AW625" s="74"/>
      <c r="AX625" s="75"/>
      <c r="AY625" s="61"/>
    </row>
    <row r="626" spans="1:51" ht="49.5" customHeight="1">
      <c r="A626" s="580" t="s">
        <v>662</v>
      </c>
      <c r="B626" s="694" t="s">
        <v>710</v>
      </c>
      <c r="C626" s="695"/>
      <c r="D626" s="548"/>
      <c r="E626" s="548"/>
      <c r="F626" s="689">
        <f>SUM(F627:F631)</f>
        <v>89902.92</v>
      </c>
      <c r="G626" s="690">
        <f>SUM(G627:G631)</f>
        <v>105186.41639999999</v>
      </c>
      <c r="H626" s="58"/>
      <c r="I626" s="59"/>
      <c r="J626" s="59"/>
      <c r="K626" s="60"/>
      <c r="L626" s="197"/>
      <c r="M626" s="113"/>
      <c r="N626" s="114"/>
      <c r="O626" s="198"/>
      <c r="P626" s="82"/>
      <c r="Q626" s="75"/>
      <c r="R626" s="76"/>
      <c r="S626" s="74"/>
      <c r="T626" s="75"/>
      <c r="U626" s="76"/>
      <c r="V626" s="74"/>
      <c r="W626" s="83"/>
      <c r="X626" s="76"/>
      <c r="Y626" s="74"/>
      <c r="Z626" s="75"/>
      <c r="AA626" s="76"/>
      <c r="AB626" s="71"/>
      <c r="AC626" s="66"/>
      <c r="AD626" s="67"/>
      <c r="AE626" s="74"/>
      <c r="AF626" s="75"/>
      <c r="AG626" s="61"/>
      <c r="AH626" s="61"/>
      <c r="AI626" s="75"/>
      <c r="AJ626" s="76"/>
      <c r="AK626" s="74"/>
      <c r="AL626" s="75"/>
      <c r="AM626" s="76"/>
      <c r="AN626" s="74"/>
      <c r="AO626" s="75"/>
      <c r="AP626" s="76"/>
      <c r="AQ626" s="74"/>
      <c r="AR626" s="75"/>
      <c r="AS626" s="76"/>
      <c r="AT626" s="74"/>
      <c r="AU626" s="75"/>
      <c r="AV626" s="76"/>
      <c r="AW626" s="74"/>
      <c r="AX626" s="75"/>
      <c r="AY626" s="61"/>
    </row>
    <row r="627" spans="1:51" ht="327.75" customHeight="1">
      <c r="A627" s="568" t="s">
        <v>663</v>
      </c>
      <c r="B627" s="692" t="s">
        <v>777</v>
      </c>
      <c r="C627" s="697" t="s">
        <v>628</v>
      </c>
      <c r="D627" s="574">
        <v>171</v>
      </c>
      <c r="E627" s="574">
        <v>297.2</v>
      </c>
      <c r="F627" s="698">
        <f>SUM(D627*E627)</f>
        <v>50821.2</v>
      </c>
      <c r="G627" s="699">
        <f>SUM(F627*1.17)</f>
        <v>59460.803999999996</v>
      </c>
      <c r="H627" s="58"/>
      <c r="I627" s="59"/>
      <c r="J627" s="59"/>
      <c r="K627" s="60"/>
      <c r="L627" s="197"/>
      <c r="M627" s="113"/>
      <c r="N627" s="114"/>
      <c r="O627" s="198"/>
      <c r="P627" s="82"/>
      <c r="Q627" s="75"/>
      <c r="R627" s="76"/>
      <c r="S627" s="74"/>
      <c r="T627" s="75"/>
      <c r="U627" s="76"/>
      <c r="V627" s="74"/>
      <c r="W627" s="83"/>
      <c r="X627" s="76"/>
      <c r="Y627" s="74"/>
      <c r="Z627" s="75"/>
      <c r="AA627" s="76"/>
      <c r="AB627" s="71"/>
      <c r="AC627" s="66"/>
      <c r="AD627" s="67"/>
      <c r="AE627" s="74"/>
      <c r="AF627" s="75"/>
      <c r="AG627" s="61"/>
      <c r="AH627" s="61"/>
      <c r="AI627" s="75"/>
      <c r="AJ627" s="76"/>
      <c r="AK627" s="74"/>
      <c r="AL627" s="75"/>
      <c r="AM627" s="76"/>
      <c r="AN627" s="74"/>
      <c r="AO627" s="75"/>
      <c r="AP627" s="76"/>
      <c r="AQ627" s="74"/>
      <c r="AR627" s="75"/>
      <c r="AS627" s="76"/>
      <c r="AT627" s="74"/>
      <c r="AU627" s="75"/>
      <c r="AV627" s="76"/>
      <c r="AW627" s="74"/>
      <c r="AX627" s="75"/>
      <c r="AY627" s="61"/>
    </row>
    <row r="628" spans="1:51" ht="78" customHeight="1">
      <c r="A628" s="568" t="s">
        <v>665</v>
      </c>
      <c r="B628" s="692" t="s">
        <v>712</v>
      </c>
      <c r="C628" s="697" t="s">
        <v>229</v>
      </c>
      <c r="D628" s="574">
        <v>180</v>
      </c>
      <c r="E628" s="574">
        <v>16</v>
      </c>
      <c r="F628" s="698">
        <f>SUM(D628*E628)</f>
        <v>2880</v>
      </c>
      <c r="G628" s="699">
        <f>SUM(F628*1.17)</f>
        <v>3369.6</v>
      </c>
      <c r="H628" s="58"/>
      <c r="I628" s="59"/>
      <c r="J628" s="59"/>
      <c r="K628" s="60"/>
      <c r="L628" s="197"/>
      <c r="M628" s="113"/>
      <c r="N628" s="114"/>
      <c r="O628" s="198"/>
      <c r="P628" s="82"/>
      <c r="Q628" s="75"/>
      <c r="R628" s="76"/>
      <c r="S628" s="74"/>
      <c r="T628" s="75"/>
      <c r="U628" s="76"/>
      <c r="V628" s="74"/>
      <c r="W628" s="83"/>
      <c r="X628" s="76"/>
      <c r="Y628" s="74"/>
      <c r="Z628" s="75"/>
      <c r="AA628" s="76"/>
      <c r="AB628" s="71"/>
      <c r="AC628" s="66"/>
      <c r="AD628" s="67"/>
      <c r="AE628" s="74"/>
      <c r="AF628" s="75"/>
      <c r="AG628" s="61"/>
      <c r="AH628" s="61"/>
      <c r="AI628" s="75"/>
      <c r="AJ628" s="76"/>
      <c r="AK628" s="74"/>
      <c r="AL628" s="75"/>
      <c r="AM628" s="76"/>
      <c r="AN628" s="74"/>
      <c r="AO628" s="75"/>
      <c r="AP628" s="76"/>
      <c r="AQ628" s="74"/>
      <c r="AR628" s="75"/>
      <c r="AS628" s="76"/>
      <c r="AT628" s="74"/>
      <c r="AU628" s="75"/>
      <c r="AV628" s="76"/>
      <c r="AW628" s="74"/>
      <c r="AX628" s="75"/>
      <c r="AY628" s="61"/>
    </row>
    <row r="629" spans="1:51" ht="350.25" customHeight="1">
      <c r="A629" s="568" t="s">
        <v>713</v>
      </c>
      <c r="B629" s="692" t="s">
        <v>778</v>
      </c>
      <c r="C629" s="697" t="s">
        <v>628</v>
      </c>
      <c r="D629" s="574">
        <v>265</v>
      </c>
      <c r="E629" s="574">
        <v>117</v>
      </c>
      <c r="F629" s="698">
        <f>SUM(D629*E629)</f>
        <v>31005</v>
      </c>
      <c r="G629" s="699">
        <f>SUM(F629*1.17)</f>
        <v>36275.85</v>
      </c>
      <c r="H629" s="58"/>
      <c r="I629" s="59"/>
      <c r="J629" s="59"/>
      <c r="K629" s="60"/>
      <c r="L629" s="197"/>
      <c r="M629" s="113"/>
      <c r="N629" s="114"/>
      <c r="O629" s="198"/>
      <c r="P629" s="82"/>
      <c r="Q629" s="75"/>
      <c r="R629" s="76"/>
      <c r="S629" s="74"/>
      <c r="T629" s="75"/>
      <c r="U629" s="76"/>
      <c r="V629" s="74"/>
      <c r="W629" s="83"/>
      <c r="X629" s="76"/>
      <c r="Y629" s="74"/>
      <c r="Z629" s="75"/>
      <c r="AA629" s="76"/>
      <c r="AB629" s="71"/>
      <c r="AC629" s="66"/>
      <c r="AD629" s="67"/>
      <c r="AE629" s="74"/>
      <c r="AF629" s="75"/>
      <c r="AG629" s="61"/>
      <c r="AH629" s="61"/>
      <c r="AI629" s="75"/>
      <c r="AJ629" s="76"/>
      <c r="AK629" s="74"/>
      <c r="AL629" s="75"/>
      <c r="AM629" s="76"/>
      <c r="AN629" s="74"/>
      <c r="AO629" s="75"/>
      <c r="AP629" s="76"/>
      <c r="AQ629" s="74"/>
      <c r="AR629" s="75"/>
      <c r="AS629" s="76"/>
      <c r="AT629" s="74"/>
      <c r="AU629" s="75"/>
      <c r="AV629" s="76"/>
      <c r="AW629" s="74"/>
      <c r="AX629" s="75"/>
      <c r="AY629" s="61"/>
    </row>
    <row r="630" spans="1:51" ht="200.25" customHeight="1">
      <c r="A630" s="568" t="s">
        <v>714</v>
      </c>
      <c r="B630" s="692" t="s">
        <v>779</v>
      </c>
      <c r="C630" s="697" t="s">
        <v>11</v>
      </c>
      <c r="D630" s="574">
        <v>1</v>
      </c>
      <c r="E630" s="574">
        <v>2940</v>
      </c>
      <c r="F630" s="698">
        <f>SUM(D630*E630)</f>
        <v>2940</v>
      </c>
      <c r="G630" s="699">
        <f>SUM(F630*1.17)</f>
        <v>3439.7999999999997</v>
      </c>
      <c r="H630" s="58"/>
      <c r="I630" s="59"/>
      <c r="J630" s="59"/>
      <c r="K630" s="60"/>
      <c r="L630" s="197"/>
      <c r="M630" s="113"/>
      <c r="N630" s="114"/>
      <c r="O630" s="198"/>
      <c r="P630" s="82"/>
      <c r="Q630" s="75"/>
      <c r="R630" s="76"/>
      <c r="S630" s="74"/>
      <c r="T630" s="75"/>
      <c r="U630" s="76"/>
      <c r="V630" s="74"/>
      <c r="W630" s="83"/>
      <c r="X630" s="76"/>
      <c r="Y630" s="74"/>
      <c r="Z630" s="75"/>
      <c r="AA630" s="76"/>
      <c r="AB630" s="71"/>
      <c r="AC630" s="66"/>
      <c r="AD630" s="67"/>
      <c r="AE630" s="74"/>
      <c r="AF630" s="75"/>
      <c r="AG630" s="61"/>
      <c r="AH630" s="61"/>
      <c r="AI630" s="75"/>
      <c r="AJ630" s="76"/>
      <c r="AK630" s="74"/>
      <c r="AL630" s="75"/>
      <c r="AM630" s="76"/>
      <c r="AN630" s="74"/>
      <c r="AO630" s="75"/>
      <c r="AP630" s="76"/>
      <c r="AQ630" s="74"/>
      <c r="AR630" s="75"/>
      <c r="AS630" s="76"/>
      <c r="AT630" s="74"/>
      <c r="AU630" s="75"/>
      <c r="AV630" s="76"/>
      <c r="AW630" s="74"/>
      <c r="AX630" s="75"/>
      <c r="AY630" s="61"/>
    </row>
    <row r="631" spans="1:51" ht="198.75" customHeight="1">
      <c r="A631" s="568" t="s">
        <v>715</v>
      </c>
      <c r="B631" s="692" t="s">
        <v>716</v>
      </c>
      <c r="C631" s="697" t="s">
        <v>11</v>
      </c>
      <c r="D631" s="574">
        <v>1</v>
      </c>
      <c r="E631" s="574">
        <v>2256.7199999999998</v>
      </c>
      <c r="F631" s="698">
        <f>SUM(D631*E631)</f>
        <v>2256.7199999999998</v>
      </c>
      <c r="G631" s="699">
        <f>SUM(F631*1.17)</f>
        <v>2640.3623999999995</v>
      </c>
      <c r="H631" s="58"/>
      <c r="I631" s="59"/>
      <c r="J631" s="59"/>
      <c r="K631" s="60"/>
      <c r="L631" s="197"/>
      <c r="M631" s="113"/>
      <c r="N631" s="114"/>
      <c r="O631" s="198"/>
      <c r="P631" s="82"/>
      <c r="Q631" s="75"/>
      <c r="R631" s="76"/>
      <c r="S631" s="74"/>
      <c r="T631" s="75"/>
      <c r="U631" s="76"/>
      <c r="V631" s="74"/>
      <c r="W631" s="83"/>
      <c r="X631" s="76"/>
      <c r="Y631" s="74"/>
      <c r="Z631" s="75"/>
      <c r="AA631" s="76"/>
      <c r="AB631" s="71"/>
      <c r="AC631" s="66"/>
      <c r="AD631" s="67"/>
      <c r="AE631" s="74"/>
      <c r="AF631" s="75"/>
      <c r="AG631" s="61"/>
      <c r="AH631" s="61"/>
      <c r="AI631" s="75"/>
      <c r="AJ631" s="76"/>
      <c r="AK631" s="74"/>
      <c r="AL631" s="75"/>
      <c r="AM631" s="76"/>
      <c r="AN631" s="74"/>
      <c r="AO631" s="75"/>
      <c r="AP631" s="76"/>
      <c r="AQ631" s="74"/>
      <c r="AR631" s="75"/>
      <c r="AS631" s="76"/>
      <c r="AT631" s="74"/>
      <c r="AU631" s="75"/>
      <c r="AV631" s="76"/>
      <c r="AW631" s="74"/>
      <c r="AX631" s="75"/>
      <c r="AY631" s="61"/>
    </row>
    <row r="632" spans="1:51" ht="54.75" customHeight="1">
      <c r="A632" s="580" t="s">
        <v>679</v>
      </c>
      <c r="B632" s="694" t="s">
        <v>733</v>
      </c>
      <c r="C632" s="701"/>
      <c r="D632" s="545"/>
      <c r="E632" s="545"/>
      <c r="F632" s="689">
        <f>SUM(F633:F641)</f>
        <v>28887.5</v>
      </c>
      <c r="G632" s="690">
        <f>SUM(G633:G641)</f>
        <v>33798.375</v>
      </c>
      <c r="H632" s="58"/>
      <c r="I632" s="59"/>
      <c r="J632" s="59"/>
      <c r="K632" s="60"/>
      <c r="L632" s="197"/>
      <c r="M632" s="113"/>
      <c r="N632" s="114"/>
      <c r="O632" s="198"/>
      <c r="P632" s="82"/>
      <c r="Q632" s="75"/>
      <c r="R632" s="76"/>
      <c r="S632" s="74"/>
      <c r="T632" s="75"/>
      <c r="U632" s="76"/>
      <c r="V632" s="74"/>
      <c r="W632" s="83"/>
      <c r="X632" s="76"/>
      <c r="Y632" s="74"/>
      <c r="Z632" s="75"/>
      <c r="AA632" s="76"/>
      <c r="AB632" s="71"/>
      <c r="AC632" s="66"/>
      <c r="AD632" s="67"/>
      <c r="AE632" s="74"/>
      <c r="AF632" s="75"/>
      <c r="AG632" s="61"/>
      <c r="AH632" s="61"/>
      <c r="AI632" s="75"/>
      <c r="AJ632" s="76"/>
      <c r="AK632" s="74"/>
      <c r="AL632" s="75"/>
      <c r="AM632" s="76"/>
      <c r="AN632" s="74"/>
      <c r="AO632" s="75"/>
      <c r="AP632" s="76"/>
      <c r="AQ632" s="74"/>
      <c r="AR632" s="75"/>
      <c r="AS632" s="76"/>
      <c r="AT632" s="74"/>
      <c r="AU632" s="75"/>
      <c r="AV632" s="76"/>
      <c r="AW632" s="74"/>
      <c r="AX632" s="75"/>
      <c r="AY632" s="61"/>
    </row>
    <row r="633" spans="1:51" ht="84" customHeight="1">
      <c r="A633" s="568" t="s">
        <v>26</v>
      </c>
      <c r="B633" s="692" t="s">
        <v>717</v>
      </c>
      <c r="C633" s="697" t="s">
        <v>622</v>
      </c>
      <c r="D633" s="574">
        <v>680</v>
      </c>
      <c r="E633" s="574">
        <v>12.5</v>
      </c>
      <c r="F633" s="698">
        <f>SUM(D633*E633)</f>
        <v>8500</v>
      </c>
      <c r="G633" s="699">
        <f>SUM(F633*1.17)</f>
        <v>9945</v>
      </c>
      <c r="H633" s="58"/>
      <c r="I633" s="59"/>
      <c r="J633" s="59"/>
      <c r="K633" s="60"/>
      <c r="L633" s="197"/>
      <c r="M633" s="113"/>
      <c r="N633" s="114"/>
      <c r="O633" s="198"/>
      <c r="P633" s="82"/>
      <c r="Q633" s="75"/>
      <c r="R633" s="76"/>
      <c r="S633" s="74"/>
      <c r="T633" s="75"/>
      <c r="U633" s="76"/>
      <c r="V633" s="74"/>
      <c r="W633" s="83"/>
      <c r="X633" s="76"/>
      <c r="Y633" s="74"/>
      <c r="Z633" s="75"/>
      <c r="AA633" s="76"/>
      <c r="AB633" s="71"/>
      <c r="AC633" s="66"/>
      <c r="AD633" s="67"/>
      <c r="AE633" s="74"/>
      <c r="AF633" s="75"/>
      <c r="AG633" s="61"/>
      <c r="AH633" s="61"/>
      <c r="AI633" s="75"/>
      <c r="AJ633" s="76"/>
      <c r="AK633" s="74"/>
      <c r="AL633" s="75"/>
      <c r="AM633" s="76"/>
      <c r="AN633" s="74"/>
      <c r="AO633" s="75"/>
      <c r="AP633" s="76"/>
      <c r="AQ633" s="74"/>
      <c r="AR633" s="75"/>
      <c r="AS633" s="76"/>
      <c r="AT633" s="74"/>
      <c r="AU633" s="75"/>
      <c r="AV633" s="76"/>
      <c r="AW633" s="74"/>
      <c r="AX633" s="75"/>
      <c r="AY633" s="61"/>
    </row>
    <row r="634" spans="1:51" ht="69" customHeight="1">
      <c r="A634" s="568" t="s">
        <v>582</v>
      </c>
      <c r="B634" s="692" t="s">
        <v>718</v>
      </c>
      <c r="C634" s="697" t="s">
        <v>229</v>
      </c>
      <c r="D634" s="574">
        <v>605</v>
      </c>
      <c r="E634" s="574">
        <v>4</v>
      </c>
      <c r="F634" s="698">
        <f>SUM(D634*E634)</f>
        <v>2420</v>
      </c>
      <c r="G634" s="699">
        <f>SUM(F634*1.17)</f>
        <v>2831.3999999999996</v>
      </c>
      <c r="H634" s="58"/>
      <c r="I634" s="59"/>
      <c r="J634" s="59"/>
      <c r="K634" s="60"/>
      <c r="L634" s="197"/>
      <c r="M634" s="113"/>
      <c r="N634" s="114"/>
      <c r="O634" s="198"/>
      <c r="P634" s="82"/>
      <c r="Q634" s="75"/>
      <c r="R634" s="76"/>
      <c r="S634" s="74"/>
      <c r="T634" s="75"/>
      <c r="U634" s="76"/>
      <c r="V634" s="74"/>
      <c r="W634" s="83"/>
      <c r="X634" s="76"/>
      <c r="Y634" s="74"/>
      <c r="Z634" s="75"/>
      <c r="AA634" s="76"/>
      <c r="AB634" s="71"/>
      <c r="AC634" s="66"/>
      <c r="AD634" s="67"/>
      <c r="AE634" s="74"/>
      <c r="AF634" s="75"/>
      <c r="AG634" s="61"/>
      <c r="AH634" s="61"/>
      <c r="AI634" s="75"/>
      <c r="AJ634" s="76"/>
      <c r="AK634" s="74"/>
      <c r="AL634" s="75"/>
      <c r="AM634" s="76"/>
      <c r="AN634" s="74"/>
      <c r="AO634" s="75"/>
      <c r="AP634" s="76"/>
      <c r="AQ634" s="74"/>
      <c r="AR634" s="75"/>
      <c r="AS634" s="76"/>
      <c r="AT634" s="74"/>
      <c r="AU634" s="75"/>
      <c r="AV634" s="76"/>
      <c r="AW634" s="74"/>
      <c r="AX634" s="75"/>
      <c r="AY634" s="61"/>
    </row>
    <row r="635" spans="1:51" ht="54.75" customHeight="1">
      <c r="A635" s="568" t="s">
        <v>590</v>
      </c>
      <c r="B635" s="703" t="s">
        <v>724</v>
      </c>
      <c r="C635" s="697"/>
      <c r="D635" s="574"/>
      <c r="E635" s="574"/>
      <c r="F635" s="698"/>
      <c r="G635" s="699"/>
      <c r="H635" s="58"/>
      <c r="I635" s="59"/>
      <c r="J635" s="59"/>
      <c r="K635" s="60"/>
      <c r="L635" s="197"/>
      <c r="M635" s="113"/>
      <c r="N635" s="114"/>
      <c r="O635" s="198"/>
      <c r="P635" s="82"/>
      <c r="Q635" s="75"/>
      <c r="R635" s="76"/>
      <c r="S635" s="74"/>
      <c r="T635" s="75"/>
      <c r="U635" s="76"/>
      <c r="V635" s="74"/>
      <c r="W635" s="83"/>
      <c r="X635" s="76"/>
      <c r="Y635" s="74"/>
      <c r="Z635" s="75"/>
      <c r="AA635" s="76"/>
      <c r="AB635" s="71"/>
      <c r="AC635" s="66"/>
      <c r="AD635" s="67"/>
      <c r="AE635" s="74"/>
      <c r="AF635" s="75"/>
      <c r="AG635" s="61"/>
      <c r="AH635" s="61"/>
      <c r="AI635" s="75"/>
      <c r="AJ635" s="76"/>
      <c r="AK635" s="74"/>
      <c r="AL635" s="75"/>
      <c r="AM635" s="76"/>
      <c r="AN635" s="74"/>
      <c r="AO635" s="75"/>
      <c r="AP635" s="76"/>
      <c r="AQ635" s="74"/>
      <c r="AR635" s="75"/>
      <c r="AS635" s="76"/>
      <c r="AT635" s="74"/>
      <c r="AU635" s="75"/>
      <c r="AV635" s="76"/>
      <c r="AW635" s="74"/>
      <c r="AX635" s="75"/>
      <c r="AY635" s="61"/>
    </row>
    <row r="636" spans="1:51" ht="54.75" customHeight="1">
      <c r="A636" s="568" t="s">
        <v>725</v>
      </c>
      <c r="B636" s="704" t="s">
        <v>719</v>
      </c>
      <c r="C636" s="697" t="s">
        <v>11</v>
      </c>
      <c r="D636" s="574">
        <v>50</v>
      </c>
      <c r="E636" s="574">
        <v>140</v>
      </c>
      <c r="F636" s="698">
        <f>SUM(D636*E636)</f>
        <v>7000</v>
      </c>
      <c r="G636" s="699">
        <f>SUM(F636*1.17)</f>
        <v>8189.9999999999991</v>
      </c>
      <c r="H636" s="58"/>
      <c r="I636" s="59"/>
      <c r="J636" s="59"/>
      <c r="K636" s="60"/>
      <c r="L636" s="197"/>
      <c r="M636" s="113"/>
      <c r="N636" s="114"/>
      <c r="O636" s="198"/>
      <c r="P636" s="82"/>
      <c r="Q636" s="75"/>
      <c r="R636" s="76"/>
      <c r="S636" s="74"/>
      <c r="T636" s="75"/>
      <c r="U636" s="76"/>
      <c r="V636" s="74"/>
      <c r="W636" s="83"/>
      <c r="X636" s="76"/>
      <c r="Y636" s="74"/>
      <c r="Z636" s="75"/>
      <c r="AA636" s="76"/>
      <c r="AB636" s="71"/>
      <c r="AC636" s="66"/>
      <c r="AD636" s="67"/>
      <c r="AE636" s="74"/>
      <c r="AF636" s="75"/>
      <c r="AG636" s="61"/>
      <c r="AH636" s="61"/>
      <c r="AI636" s="75"/>
      <c r="AJ636" s="76"/>
      <c r="AK636" s="74"/>
      <c r="AL636" s="75"/>
      <c r="AM636" s="76"/>
      <c r="AN636" s="74"/>
      <c r="AO636" s="75"/>
      <c r="AP636" s="76"/>
      <c r="AQ636" s="74"/>
      <c r="AR636" s="75"/>
      <c r="AS636" s="76"/>
      <c r="AT636" s="74"/>
      <c r="AU636" s="75"/>
      <c r="AV636" s="76"/>
      <c r="AW636" s="74"/>
      <c r="AX636" s="75"/>
      <c r="AY636" s="61"/>
    </row>
    <row r="637" spans="1:51" ht="54.75" customHeight="1">
      <c r="A637" s="568" t="s">
        <v>726</v>
      </c>
      <c r="B637" s="704" t="s">
        <v>720</v>
      </c>
      <c r="C637" s="697" t="s">
        <v>11</v>
      </c>
      <c r="D637" s="574">
        <v>6</v>
      </c>
      <c r="E637" s="574">
        <v>25</v>
      </c>
      <c r="F637" s="698">
        <f t="shared" ref="F637:F642" si="731">SUM(D637*E637)</f>
        <v>150</v>
      </c>
      <c r="G637" s="699">
        <f t="shared" ref="G637:G642" si="732">SUM(F637*1.17)</f>
        <v>175.5</v>
      </c>
      <c r="H637" s="58"/>
      <c r="I637" s="59"/>
      <c r="J637" s="59"/>
      <c r="K637" s="60"/>
      <c r="L637" s="197"/>
      <c r="M637" s="113"/>
      <c r="N637" s="114"/>
      <c r="O637" s="198"/>
      <c r="P637" s="82"/>
      <c r="Q637" s="75"/>
      <c r="R637" s="76"/>
      <c r="S637" s="74"/>
      <c r="T637" s="75"/>
      <c r="U637" s="76"/>
      <c r="V637" s="74"/>
      <c r="W637" s="83"/>
      <c r="X637" s="76"/>
      <c r="Y637" s="74"/>
      <c r="Z637" s="75"/>
      <c r="AA637" s="76"/>
      <c r="AB637" s="71"/>
      <c r="AC637" s="66"/>
      <c r="AD637" s="67"/>
      <c r="AE637" s="74"/>
      <c r="AF637" s="75"/>
      <c r="AG637" s="61"/>
      <c r="AH637" s="61"/>
      <c r="AI637" s="75"/>
      <c r="AJ637" s="76"/>
      <c r="AK637" s="74"/>
      <c r="AL637" s="75"/>
      <c r="AM637" s="76"/>
      <c r="AN637" s="74"/>
      <c r="AO637" s="75"/>
      <c r="AP637" s="76"/>
      <c r="AQ637" s="74"/>
      <c r="AR637" s="75"/>
      <c r="AS637" s="76"/>
      <c r="AT637" s="74"/>
      <c r="AU637" s="75"/>
      <c r="AV637" s="76"/>
      <c r="AW637" s="74"/>
      <c r="AX637" s="75"/>
      <c r="AY637" s="61"/>
    </row>
    <row r="638" spans="1:51" ht="54.75" customHeight="1">
      <c r="A638" s="568" t="s">
        <v>727</v>
      </c>
      <c r="B638" s="704" t="s">
        <v>734</v>
      </c>
      <c r="C638" s="697" t="s">
        <v>11</v>
      </c>
      <c r="D638" s="574">
        <v>4</v>
      </c>
      <c r="E638" s="574">
        <v>150</v>
      </c>
      <c r="F638" s="698">
        <f t="shared" si="731"/>
        <v>600</v>
      </c>
      <c r="G638" s="699">
        <f t="shared" si="732"/>
        <v>702</v>
      </c>
      <c r="H638" s="58"/>
      <c r="I638" s="59"/>
      <c r="J638" s="59"/>
      <c r="K638" s="60"/>
      <c r="L638" s="197"/>
      <c r="M638" s="113"/>
      <c r="N638" s="114"/>
      <c r="O638" s="198"/>
      <c r="P638" s="82"/>
      <c r="Q638" s="75"/>
      <c r="R638" s="76"/>
      <c r="S638" s="74"/>
      <c r="T638" s="75"/>
      <c r="U638" s="76"/>
      <c r="V638" s="74"/>
      <c r="W638" s="83"/>
      <c r="X638" s="76"/>
      <c r="Y638" s="74"/>
      <c r="Z638" s="75"/>
      <c r="AA638" s="76"/>
      <c r="AB638" s="71"/>
      <c r="AC638" s="66"/>
      <c r="AD638" s="67"/>
      <c r="AE638" s="74"/>
      <c r="AF638" s="75"/>
      <c r="AG638" s="61"/>
      <c r="AH638" s="61"/>
      <c r="AI638" s="75"/>
      <c r="AJ638" s="76"/>
      <c r="AK638" s="74"/>
      <c r="AL638" s="75"/>
      <c r="AM638" s="76"/>
      <c r="AN638" s="74"/>
      <c r="AO638" s="75"/>
      <c r="AP638" s="76"/>
      <c r="AQ638" s="74"/>
      <c r="AR638" s="75"/>
      <c r="AS638" s="76"/>
      <c r="AT638" s="74"/>
      <c r="AU638" s="75"/>
      <c r="AV638" s="76"/>
      <c r="AW638" s="74"/>
      <c r="AX638" s="75"/>
      <c r="AY638" s="61"/>
    </row>
    <row r="639" spans="1:51" ht="54.75" customHeight="1">
      <c r="A639" s="568" t="s">
        <v>728</v>
      </c>
      <c r="B639" s="704" t="s">
        <v>721</v>
      </c>
      <c r="C639" s="697" t="s">
        <v>11</v>
      </c>
      <c r="D639" s="574">
        <v>80</v>
      </c>
      <c r="E639" s="574">
        <v>110</v>
      </c>
      <c r="F639" s="698">
        <f t="shared" si="731"/>
        <v>8800</v>
      </c>
      <c r="G639" s="699">
        <f t="shared" si="732"/>
        <v>10296</v>
      </c>
      <c r="H639" s="58"/>
      <c r="I639" s="59"/>
      <c r="J639" s="59"/>
      <c r="K639" s="60"/>
      <c r="L639" s="197"/>
      <c r="M639" s="113"/>
      <c r="N639" s="114"/>
      <c r="O639" s="198"/>
      <c r="P639" s="82"/>
      <c r="Q639" s="75"/>
      <c r="R639" s="76"/>
      <c r="S639" s="74"/>
      <c r="T639" s="75"/>
      <c r="U639" s="76"/>
      <c r="V639" s="74"/>
      <c r="W639" s="83"/>
      <c r="X639" s="76"/>
      <c r="Y639" s="74"/>
      <c r="Z639" s="75"/>
      <c r="AA639" s="76"/>
      <c r="AB639" s="71"/>
      <c r="AC639" s="66"/>
      <c r="AD639" s="67"/>
      <c r="AE639" s="74"/>
      <c r="AF639" s="75"/>
      <c r="AG639" s="61"/>
      <c r="AH639" s="61"/>
      <c r="AI639" s="75"/>
      <c r="AJ639" s="76"/>
      <c r="AK639" s="74"/>
      <c r="AL639" s="75"/>
      <c r="AM639" s="76"/>
      <c r="AN639" s="74"/>
      <c r="AO639" s="75"/>
      <c r="AP639" s="76"/>
      <c r="AQ639" s="74"/>
      <c r="AR639" s="75"/>
      <c r="AS639" s="76"/>
      <c r="AT639" s="74"/>
      <c r="AU639" s="75"/>
      <c r="AV639" s="76"/>
      <c r="AW639" s="74"/>
      <c r="AX639" s="75"/>
      <c r="AY639" s="61"/>
    </row>
    <row r="640" spans="1:51" ht="54.75" customHeight="1">
      <c r="A640" s="568" t="s">
        <v>729</v>
      </c>
      <c r="B640" s="704" t="s">
        <v>722</v>
      </c>
      <c r="C640" s="697" t="s">
        <v>11</v>
      </c>
      <c r="D640" s="574">
        <v>45</v>
      </c>
      <c r="E640" s="574">
        <v>11.5</v>
      </c>
      <c r="F640" s="698">
        <f t="shared" si="731"/>
        <v>517.5</v>
      </c>
      <c r="G640" s="699">
        <f t="shared" si="732"/>
        <v>605.47499999999991</v>
      </c>
      <c r="H640" s="58"/>
      <c r="I640" s="59"/>
      <c r="J640" s="59"/>
      <c r="K640" s="60"/>
      <c r="L640" s="197"/>
      <c r="M640" s="113"/>
      <c r="N640" s="114"/>
      <c r="O640" s="198"/>
      <c r="P640" s="82"/>
      <c r="Q640" s="75"/>
      <c r="R640" s="76"/>
      <c r="S640" s="74"/>
      <c r="T640" s="75"/>
      <c r="U640" s="76"/>
      <c r="V640" s="74"/>
      <c r="W640" s="83"/>
      <c r="X640" s="76"/>
      <c r="Y640" s="74"/>
      <c r="Z640" s="75"/>
      <c r="AA640" s="76"/>
      <c r="AB640" s="71"/>
      <c r="AC640" s="66"/>
      <c r="AD640" s="67"/>
      <c r="AE640" s="74"/>
      <c r="AF640" s="75"/>
      <c r="AG640" s="61"/>
      <c r="AH640" s="61"/>
      <c r="AI640" s="75"/>
      <c r="AJ640" s="76"/>
      <c r="AK640" s="74"/>
      <c r="AL640" s="75"/>
      <c r="AM640" s="76"/>
      <c r="AN640" s="74"/>
      <c r="AO640" s="75"/>
      <c r="AP640" s="76"/>
      <c r="AQ640" s="74"/>
      <c r="AR640" s="75"/>
      <c r="AS640" s="76"/>
      <c r="AT640" s="74"/>
      <c r="AU640" s="75"/>
      <c r="AV640" s="76"/>
      <c r="AW640" s="74"/>
      <c r="AX640" s="75"/>
      <c r="AY640" s="61"/>
    </row>
    <row r="641" spans="1:69" ht="54.75" customHeight="1">
      <c r="A641" s="568" t="s">
        <v>730</v>
      </c>
      <c r="B641" s="704" t="s">
        <v>723</v>
      </c>
      <c r="C641" s="697" t="s">
        <v>11</v>
      </c>
      <c r="D641" s="574">
        <v>1</v>
      </c>
      <c r="E641" s="574">
        <v>900</v>
      </c>
      <c r="F641" s="698">
        <f t="shared" si="731"/>
        <v>900</v>
      </c>
      <c r="G641" s="699">
        <f t="shared" si="732"/>
        <v>1053</v>
      </c>
      <c r="H641" s="58"/>
      <c r="I641" s="59"/>
      <c r="J641" s="59"/>
      <c r="K641" s="60"/>
      <c r="L641" s="197"/>
      <c r="M641" s="113"/>
      <c r="N641" s="114"/>
      <c r="O641" s="198"/>
      <c r="P641" s="82"/>
      <c r="Q641" s="75"/>
      <c r="R641" s="76"/>
      <c r="S641" s="74"/>
      <c r="T641" s="75"/>
      <c r="U641" s="76"/>
      <c r="V641" s="74"/>
      <c r="W641" s="83"/>
      <c r="X641" s="76"/>
      <c r="Y641" s="74"/>
      <c r="Z641" s="75"/>
      <c r="AA641" s="76"/>
      <c r="AB641" s="71"/>
      <c r="AC641" s="66"/>
      <c r="AD641" s="67"/>
      <c r="AE641" s="74"/>
      <c r="AF641" s="75"/>
      <c r="AG641" s="61"/>
      <c r="AH641" s="61"/>
      <c r="AI641" s="75"/>
      <c r="AJ641" s="76"/>
      <c r="AK641" s="74"/>
      <c r="AL641" s="75"/>
      <c r="AM641" s="76"/>
      <c r="AN641" s="74"/>
      <c r="AO641" s="75"/>
      <c r="AP641" s="76"/>
      <c r="AQ641" s="74"/>
      <c r="AR641" s="75"/>
      <c r="AS641" s="76"/>
      <c r="AT641" s="74"/>
      <c r="AU641" s="75"/>
      <c r="AV641" s="76"/>
      <c r="AW641" s="74"/>
      <c r="AX641" s="75"/>
      <c r="AY641" s="61"/>
    </row>
    <row r="642" spans="1:69" ht="50.25" customHeight="1">
      <c r="A642" s="580" t="s">
        <v>731</v>
      </c>
      <c r="B642" s="705" t="s">
        <v>732</v>
      </c>
      <c r="C642" s="701" t="s">
        <v>11</v>
      </c>
      <c r="D642" s="706">
        <v>1</v>
      </c>
      <c r="E642" s="706">
        <v>5500</v>
      </c>
      <c r="F642" s="689">
        <f t="shared" si="731"/>
        <v>5500</v>
      </c>
      <c r="G642" s="690">
        <f t="shared" si="732"/>
        <v>6435</v>
      </c>
      <c r="H642" s="58"/>
      <c r="I642" s="59"/>
      <c r="J642" s="59"/>
      <c r="K642" s="60"/>
      <c r="L642" s="197"/>
      <c r="M642" s="113"/>
      <c r="N642" s="114"/>
      <c r="O642" s="198"/>
      <c r="P642" s="82"/>
      <c r="Q642" s="75"/>
      <c r="R642" s="76"/>
      <c r="S642" s="74"/>
      <c r="T642" s="75"/>
      <c r="U642" s="76"/>
      <c r="V642" s="74"/>
      <c r="W642" s="83"/>
      <c r="X642" s="76"/>
      <c r="Y642" s="74"/>
      <c r="Z642" s="75"/>
      <c r="AA642" s="76"/>
      <c r="AB642" s="71"/>
      <c r="AC642" s="66"/>
      <c r="AD642" s="67"/>
      <c r="AE642" s="74"/>
      <c r="AF642" s="75"/>
      <c r="AG642" s="61"/>
      <c r="AH642" s="61"/>
      <c r="AI642" s="75"/>
      <c r="AJ642" s="76"/>
      <c r="AK642" s="74"/>
      <c r="AL642" s="75"/>
      <c r="AM642" s="76"/>
      <c r="AN642" s="74"/>
      <c r="AO642" s="75"/>
      <c r="AP642" s="76"/>
      <c r="AQ642" s="74"/>
      <c r="AR642" s="75"/>
      <c r="AS642" s="76"/>
      <c r="AT642" s="74"/>
      <c r="AU642" s="75"/>
      <c r="AV642" s="76"/>
      <c r="AW642" s="74"/>
      <c r="AX642" s="75"/>
      <c r="AY642" s="61"/>
    </row>
    <row r="643" spans="1:69" ht="50.25" customHeight="1">
      <c r="A643" s="580" t="s">
        <v>735</v>
      </c>
      <c r="B643" s="705" t="s">
        <v>736</v>
      </c>
      <c r="C643" s="701"/>
      <c r="D643" s="545"/>
      <c r="E643" s="545"/>
      <c r="F643" s="689">
        <f>SUM(F644:F646)</f>
        <v>23200</v>
      </c>
      <c r="G643" s="690">
        <f>SUM(G644:G646)</f>
        <v>27144</v>
      </c>
      <c r="H643" s="58"/>
      <c r="I643" s="59"/>
      <c r="J643" s="59"/>
      <c r="K643" s="60"/>
      <c r="L643" s="197"/>
      <c r="M643" s="113"/>
      <c r="N643" s="114"/>
      <c r="O643" s="198"/>
      <c r="P643" s="82"/>
      <c r="Q643" s="75"/>
      <c r="R643" s="76"/>
      <c r="S643" s="74"/>
      <c r="T643" s="75"/>
      <c r="U643" s="76"/>
      <c r="V643" s="74"/>
      <c r="W643" s="83"/>
      <c r="X643" s="76"/>
      <c r="Y643" s="74"/>
      <c r="Z643" s="75"/>
      <c r="AA643" s="76"/>
      <c r="AB643" s="71"/>
      <c r="AC643" s="66"/>
      <c r="AD643" s="67"/>
      <c r="AE643" s="74"/>
      <c r="AF643" s="75"/>
      <c r="AG643" s="61"/>
      <c r="AH643" s="61"/>
      <c r="AI643" s="75"/>
      <c r="AJ643" s="76"/>
      <c r="AK643" s="74"/>
      <c r="AL643" s="75"/>
      <c r="AM643" s="76"/>
      <c r="AN643" s="74"/>
      <c r="AO643" s="75"/>
      <c r="AP643" s="76"/>
      <c r="AQ643" s="74"/>
      <c r="AR643" s="75"/>
      <c r="AS643" s="76"/>
      <c r="AT643" s="74"/>
      <c r="AU643" s="75"/>
      <c r="AV643" s="76"/>
      <c r="AW643" s="74"/>
      <c r="AX643" s="75"/>
      <c r="AY643" s="61"/>
    </row>
    <row r="644" spans="1:69" ht="96" customHeight="1">
      <c r="A644" s="568" t="s">
        <v>30</v>
      </c>
      <c r="B644" s="692" t="s">
        <v>738</v>
      </c>
      <c r="C644" s="697" t="s">
        <v>11</v>
      </c>
      <c r="D644" s="574">
        <v>2</v>
      </c>
      <c r="E644" s="574">
        <v>1950</v>
      </c>
      <c r="F644" s="698">
        <f>SUM(E644*D644)</f>
        <v>3900</v>
      </c>
      <c r="G644" s="699">
        <f>SUM(F644*1.17)</f>
        <v>4563</v>
      </c>
      <c r="H644" s="58"/>
      <c r="I644" s="59"/>
      <c r="J644" s="59"/>
      <c r="K644" s="60"/>
      <c r="L644" s="197"/>
      <c r="M644" s="113"/>
      <c r="N644" s="114"/>
      <c r="O644" s="198"/>
      <c r="P644" s="82"/>
      <c r="Q644" s="75"/>
      <c r="R644" s="76"/>
      <c r="S644" s="74"/>
      <c r="T644" s="75"/>
      <c r="U644" s="76"/>
      <c r="V644" s="74"/>
      <c r="W644" s="83"/>
      <c r="X644" s="76"/>
      <c r="Y644" s="74"/>
      <c r="Z644" s="75"/>
      <c r="AA644" s="76"/>
      <c r="AB644" s="71"/>
      <c r="AC644" s="66"/>
      <c r="AD644" s="67"/>
      <c r="AE644" s="74"/>
      <c r="AF644" s="75"/>
      <c r="AG644" s="61"/>
      <c r="AH644" s="61"/>
      <c r="AI644" s="75"/>
      <c r="AJ644" s="76"/>
      <c r="AK644" s="74"/>
      <c r="AL644" s="75"/>
      <c r="AM644" s="76"/>
      <c r="AN644" s="74"/>
      <c r="AO644" s="75"/>
      <c r="AP644" s="76"/>
      <c r="AQ644" s="74"/>
      <c r="AR644" s="75"/>
      <c r="AS644" s="76"/>
      <c r="AT644" s="74"/>
      <c r="AU644" s="75"/>
      <c r="AV644" s="76"/>
      <c r="AW644" s="74"/>
      <c r="AX644" s="75"/>
      <c r="AY644" s="61"/>
    </row>
    <row r="645" spans="1:69" ht="133.5" customHeight="1">
      <c r="A645" s="550"/>
      <c r="B645" s="692" t="s">
        <v>740</v>
      </c>
      <c r="C645" s="697" t="s">
        <v>11</v>
      </c>
      <c r="D645" s="574">
        <v>3</v>
      </c>
      <c r="E645" s="574">
        <v>3500</v>
      </c>
      <c r="F645" s="698">
        <f>SUM(D645*E645)</f>
        <v>10500</v>
      </c>
      <c r="G645" s="699">
        <f>SUM(F645*1.17)</f>
        <v>12285</v>
      </c>
      <c r="H645" s="58"/>
      <c r="I645" s="59"/>
      <c r="J645" s="59"/>
      <c r="K645" s="60"/>
      <c r="L645" s="197"/>
      <c r="M645" s="113"/>
      <c r="N645" s="114"/>
      <c r="O645" s="198"/>
      <c r="P645" s="82"/>
      <c r="Q645" s="75"/>
      <c r="R645" s="76"/>
      <c r="S645" s="74"/>
      <c r="T645" s="75"/>
      <c r="U645" s="76"/>
      <c r="V645" s="74"/>
      <c r="W645" s="83"/>
      <c r="X645" s="76"/>
      <c r="Y645" s="74"/>
      <c r="Z645" s="75"/>
      <c r="AA645" s="76"/>
      <c r="AB645" s="71"/>
      <c r="AC645" s="66"/>
      <c r="AD645" s="67"/>
      <c r="AE645" s="74"/>
      <c r="AF645" s="75"/>
      <c r="AG645" s="61"/>
      <c r="AH645" s="61"/>
      <c r="AI645" s="75"/>
      <c r="AJ645" s="76"/>
      <c r="AK645" s="74"/>
      <c r="AL645" s="75"/>
      <c r="AM645" s="76"/>
      <c r="AN645" s="74"/>
      <c r="AO645" s="75"/>
      <c r="AP645" s="76"/>
      <c r="AQ645" s="74"/>
      <c r="AR645" s="75"/>
      <c r="AS645" s="76"/>
      <c r="AT645" s="74"/>
      <c r="AU645" s="75"/>
      <c r="AV645" s="76"/>
      <c r="AW645" s="74"/>
      <c r="AX645" s="75"/>
      <c r="AY645" s="61"/>
    </row>
    <row r="646" spans="1:69" ht="409.6" customHeight="1" thickBot="1">
      <c r="A646" s="707"/>
      <c r="B646" s="708" t="s">
        <v>737</v>
      </c>
      <c r="C646" s="709" t="s">
        <v>739</v>
      </c>
      <c r="D646" s="710">
        <v>1</v>
      </c>
      <c r="E646" s="710">
        <v>8800</v>
      </c>
      <c r="F646" s="711">
        <f>SUM(D646*E646)</f>
        <v>8800</v>
      </c>
      <c r="G646" s="712">
        <f>SUM(F646*1.17)</f>
        <v>10296</v>
      </c>
      <c r="H646" s="58"/>
      <c r="I646" s="59"/>
      <c r="J646" s="59"/>
      <c r="K646" s="60"/>
      <c r="L646" s="197"/>
      <c r="M646" s="113"/>
      <c r="N646" s="114"/>
      <c r="O646" s="198"/>
      <c r="P646" s="82"/>
      <c r="Q646" s="75"/>
      <c r="R646" s="76"/>
      <c r="S646" s="74"/>
      <c r="T646" s="75"/>
      <c r="U646" s="76"/>
      <c r="V646" s="74"/>
      <c r="W646" s="83"/>
      <c r="X646" s="76"/>
      <c r="Y646" s="74"/>
      <c r="Z646" s="75"/>
      <c r="AA646" s="76"/>
      <c r="AB646" s="71"/>
      <c r="AC646" s="66"/>
      <c r="AD646" s="67"/>
      <c r="AE646" s="74"/>
      <c r="AF646" s="75"/>
      <c r="AG646" s="61"/>
      <c r="AH646" s="61"/>
      <c r="AI646" s="75"/>
      <c r="AJ646" s="76"/>
      <c r="AK646" s="74"/>
      <c r="AL646" s="75"/>
      <c r="AM646" s="76"/>
      <c r="AN646" s="74"/>
      <c r="AO646" s="75"/>
      <c r="AP646" s="76"/>
      <c r="AQ646" s="74"/>
      <c r="AR646" s="75"/>
      <c r="AS646" s="76"/>
      <c r="AT646" s="74"/>
      <c r="AU646" s="75"/>
      <c r="AV646" s="76"/>
      <c r="AW646" s="74"/>
      <c r="AX646" s="75"/>
      <c r="AY646" s="61"/>
      <c r="BQ646" s="747"/>
    </row>
    <row r="647" spans="1:69" s="3" customFormat="1" ht="30" customHeight="1" thickBot="1">
      <c r="A647" s="670" t="s">
        <v>752</v>
      </c>
      <c r="B647" s="481" t="s">
        <v>240</v>
      </c>
      <c r="C647" s="671"/>
      <c r="D647" s="672"/>
      <c r="E647" s="672"/>
      <c r="F647" s="673">
        <f>SUM(F643+F642+F632+F626+F612+F594+F586+F577)</f>
        <v>873490.23800000001</v>
      </c>
      <c r="G647" s="674">
        <f>SUM(G643+G642+G632+G626+G612+G594+G586+G577)</f>
        <v>1021983.5784599999</v>
      </c>
      <c r="H647" s="352"/>
      <c r="I647" s="353">
        <f t="shared" si="725"/>
        <v>0</v>
      </c>
      <c r="J647" s="353">
        <f t="shared" si="726"/>
        <v>0</v>
      </c>
      <c r="K647" s="92">
        <f t="shared" si="711"/>
        <v>0</v>
      </c>
      <c r="L647" s="197" t="e">
        <f>#REF!-K647</f>
        <v>#REF!</v>
      </c>
      <c r="M647" s="113" t="e">
        <f>+L647/#REF!</f>
        <v>#REF!</v>
      </c>
      <c r="N647" s="114">
        <f t="shared" si="728"/>
        <v>0</v>
      </c>
      <c r="O647" s="198" t="e">
        <f>+#REF!-(R647+U647+X647+AA647+AD647+AG647+AJ647+AM647+AP647+AS647+AV647+AY647)</f>
        <v>#REF!</v>
      </c>
      <c r="P647" s="97"/>
      <c r="Q647" s="98"/>
      <c r="R647" s="99">
        <f t="shared" si="671"/>
        <v>0</v>
      </c>
      <c r="S647" s="100"/>
      <c r="T647" s="98"/>
      <c r="U647" s="99">
        <f t="shared" si="672"/>
        <v>0</v>
      </c>
      <c r="V647" s="100"/>
      <c r="W647" s="101"/>
      <c r="X647" s="99">
        <f t="shared" si="673"/>
        <v>0</v>
      </c>
      <c r="Y647" s="100"/>
      <c r="Z647" s="98"/>
      <c r="AA647" s="99">
        <f t="shared" si="674"/>
        <v>0</v>
      </c>
      <c r="AB647" s="100"/>
      <c r="AC647" s="98"/>
      <c r="AD647" s="99">
        <f t="shared" si="675"/>
        <v>0</v>
      </c>
      <c r="AE647" s="100"/>
      <c r="AF647" s="98"/>
      <c r="AG647" s="93">
        <f t="shared" si="676"/>
        <v>0</v>
      </c>
      <c r="AH647" s="93"/>
      <c r="AI647" s="98"/>
      <c r="AJ647" s="99">
        <f t="shared" si="677"/>
        <v>0</v>
      </c>
      <c r="AK647" s="100"/>
      <c r="AL647" s="98"/>
      <c r="AM647" s="99">
        <f t="shared" si="678"/>
        <v>0</v>
      </c>
      <c r="AN647" s="100"/>
      <c r="AO647" s="98"/>
      <c r="AP647" s="99">
        <f t="shared" si="679"/>
        <v>0</v>
      </c>
      <c r="AQ647" s="100"/>
      <c r="AR647" s="98"/>
      <c r="AS647" s="99">
        <f t="shared" si="680"/>
        <v>0</v>
      </c>
      <c r="AT647" s="100"/>
      <c r="AU647" s="98"/>
      <c r="AV647" s="99">
        <f t="shared" si="681"/>
        <v>0</v>
      </c>
      <c r="AW647" s="100"/>
      <c r="AX647" s="98"/>
      <c r="AY647" s="93">
        <f t="shared" si="682"/>
        <v>0</v>
      </c>
    </row>
    <row r="648" spans="1:69" ht="30" customHeight="1">
      <c r="H648" s="58"/>
      <c r="I648" s="59">
        <f t="shared" si="725"/>
        <v>614.6</v>
      </c>
      <c r="J648" s="59">
        <f t="shared" si="726"/>
        <v>0</v>
      </c>
      <c r="K648" s="60">
        <f t="shared" si="711"/>
        <v>614.6</v>
      </c>
      <c r="L648" s="197" t="e">
        <f>#REF!-K648</f>
        <v>#REF!</v>
      </c>
      <c r="M648" s="113" t="e">
        <f>+L648/#REF!</f>
        <v>#REF!</v>
      </c>
      <c r="N648" s="114">
        <f t="shared" si="728"/>
        <v>12292</v>
      </c>
      <c r="O648" s="198" t="e">
        <f>+#REF!-(R648+U648+X648+AA648+AD648+AG648+AJ648+AM648+AP648+AS648+AV648+AY648)</f>
        <v>#REF!</v>
      </c>
      <c r="P648" s="82"/>
      <c r="Q648" s="75"/>
      <c r="R648" s="76">
        <f t="shared" si="671"/>
        <v>0</v>
      </c>
      <c r="S648" s="74"/>
      <c r="T648" s="75"/>
      <c r="U648" s="76">
        <f t="shared" si="672"/>
        <v>0</v>
      </c>
      <c r="V648" s="71">
        <v>400.6</v>
      </c>
      <c r="W648" s="72">
        <v>20</v>
      </c>
      <c r="X648" s="67">
        <f t="shared" si="673"/>
        <v>8012</v>
      </c>
      <c r="Y648" s="71">
        <v>214</v>
      </c>
      <c r="Z648" s="66">
        <v>20</v>
      </c>
      <c r="AA648" s="67">
        <f t="shared" si="674"/>
        <v>4280</v>
      </c>
      <c r="AB648" s="74"/>
      <c r="AC648" s="75"/>
      <c r="AD648" s="76">
        <f t="shared" si="675"/>
        <v>0</v>
      </c>
      <c r="AE648" s="74"/>
      <c r="AF648" s="75"/>
      <c r="AG648" s="61">
        <f t="shared" si="676"/>
        <v>0</v>
      </c>
      <c r="AH648" s="61"/>
      <c r="AI648" s="75"/>
      <c r="AJ648" s="76">
        <f t="shared" si="677"/>
        <v>0</v>
      </c>
      <c r="AK648" s="74"/>
      <c r="AL648" s="75"/>
      <c r="AM648" s="76">
        <f t="shared" si="678"/>
        <v>0</v>
      </c>
      <c r="AN648" s="74"/>
      <c r="AO648" s="75"/>
      <c r="AP648" s="76">
        <f t="shared" si="679"/>
        <v>0</v>
      </c>
      <c r="AQ648" s="74"/>
      <c r="AR648" s="75"/>
      <c r="AS648" s="76">
        <f t="shared" si="680"/>
        <v>0</v>
      </c>
      <c r="AT648" s="74"/>
      <c r="AU648" s="75"/>
      <c r="AV648" s="76">
        <f t="shared" si="681"/>
        <v>0</v>
      </c>
      <c r="AW648" s="74"/>
      <c r="AX648" s="75"/>
      <c r="AY648" s="61">
        <f t="shared" si="682"/>
        <v>0</v>
      </c>
    </row>
    <row r="649" spans="1:69" s="3" customFormat="1" ht="30" customHeight="1">
      <c r="A649" s="2"/>
      <c r="B649" s="6"/>
      <c r="C649" s="2"/>
      <c r="D649" s="2"/>
      <c r="E649" s="2"/>
      <c r="F649" s="10"/>
      <c r="G649" s="10"/>
      <c r="H649" s="352"/>
      <c r="I649" s="353">
        <f t="shared" si="725"/>
        <v>0</v>
      </c>
      <c r="J649" s="353">
        <f t="shared" si="726"/>
        <v>0</v>
      </c>
      <c r="K649" s="92">
        <f t="shared" si="711"/>
        <v>0</v>
      </c>
      <c r="L649" s="197" t="e">
        <f>#REF!-K649</f>
        <v>#REF!</v>
      </c>
      <c r="M649" s="113" t="e">
        <f>+L649/#REF!</f>
        <v>#REF!</v>
      </c>
      <c r="N649" s="114">
        <f t="shared" si="728"/>
        <v>0</v>
      </c>
      <c r="O649" s="198" t="e">
        <f>+#REF!-(R649+U649+X649+AA649+AD649+AG649+AJ649+AM649+AP649+AS649+AV649+AY649)</f>
        <v>#REF!</v>
      </c>
      <c r="P649" s="97"/>
      <c r="Q649" s="98"/>
      <c r="R649" s="99">
        <f t="shared" si="671"/>
        <v>0</v>
      </c>
      <c r="S649" s="100"/>
      <c r="T649" s="98"/>
      <c r="U649" s="99">
        <f t="shared" si="672"/>
        <v>0</v>
      </c>
      <c r="V649" s="100"/>
      <c r="W649" s="101"/>
      <c r="X649" s="99">
        <f t="shared" si="673"/>
        <v>0</v>
      </c>
      <c r="Y649" s="100"/>
      <c r="Z649" s="98"/>
      <c r="AA649" s="99">
        <f t="shared" si="674"/>
        <v>0</v>
      </c>
      <c r="AB649" s="100"/>
      <c r="AC649" s="98"/>
      <c r="AD649" s="99">
        <f t="shared" si="675"/>
        <v>0</v>
      </c>
      <c r="AE649" s="100"/>
      <c r="AF649" s="98"/>
      <c r="AG649" s="93">
        <f t="shared" si="676"/>
        <v>0</v>
      </c>
      <c r="AH649" s="93"/>
      <c r="AI649" s="98"/>
      <c r="AJ649" s="99">
        <f t="shared" si="677"/>
        <v>0</v>
      </c>
      <c r="AK649" s="100"/>
      <c r="AL649" s="98"/>
      <c r="AM649" s="99">
        <f t="shared" si="678"/>
        <v>0</v>
      </c>
      <c r="AN649" s="100"/>
      <c r="AO649" s="98"/>
      <c r="AP649" s="99">
        <f t="shared" si="679"/>
        <v>0</v>
      </c>
      <c r="AQ649" s="100"/>
      <c r="AR649" s="98"/>
      <c r="AS649" s="99">
        <f t="shared" si="680"/>
        <v>0</v>
      </c>
      <c r="AT649" s="100"/>
      <c r="AU649" s="98"/>
      <c r="AV649" s="99">
        <f t="shared" si="681"/>
        <v>0</v>
      </c>
      <c r="AW649" s="100"/>
      <c r="AX649" s="98"/>
      <c r="AY649" s="93">
        <f t="shared" si="682"/>
        <v>0</v>
      </c>
    </row>
    <row r="650" spans="1:69" ht="30" customHeight="1">
      <c r="H650" s="58"/>
      <c r="I650" s="59">
        <f t="shared" si="725"/>
        <v>194.89</v>
      </c>
      <c r="J650" s="59">
        <f t="shared" si="726"/>
        <v>0</v>
      </c>
      <c r="K650" s="60">
        <f t="shared" si="711"/>
        <v>194.89</v>
      </c>
      <c r="L650" s="197" t="e">
        <f>#REF!-K650</f>
        <v>#REF!</v>
      </c>
      <c r="M650" s="113" t="e">
        <f>+L650/#REF!</f>
        <v>#REF!</v>
      </c>
      <c r="N650" s="114">
        <f t="shared" si="728"/>
        <v>5651.8099999999995</v>
      </c>
      <c r="O650" s="198" t="e">
        <f>+#REF!-(R650+U650+X650+AA650+AD650+AG650+AJ650+AM650+AP650+AS650+AV650+AY650)</f>
        <v>#REF!</v>
      </c>
      <c r="P650" s="82"/>
      <c r="Q650" s="75"/>
      <c r="R650" s="76">
        <f t="shared" si="671"/>
        <v>0</v>
      </c>
      <c r="S650" s="68">
        <v>98</v>
      </c>
      <c r="T650" s="69">
        <v>29</v>
      </c>
      <c r="U650" s="70">
        <f t="shared" si="672"/>
        <v>2842</v>
      </c>
      <c r="V650" s="71">
        <v>96.89</v>
      </c>
      <c r="W650" s="72">
        <v>29</v>
      </c>
      <c r="X650" s="67">
        <f t="shared" si="673"/>
        <v>2809.81</v>
      </c>
      <c r="Y650" s="74"/>
      <c r="Z650" s="75"/>
      <c r="AA650" s="76">
        <f t="shared" si="674"/>
        <v>0</v>
      </c>
      <c r="AB650" s="74"/>
      <c r="AC650" s="75"/>
      <c r="AD650" s="76">
        <f t="shared" si="675"/>
        <v>0</v>
      </c>
      <c r="AE650" s="74"/>
      <c r="AF650" s="75"/>
      <c r="AG650" s="61">
        <f t="shared" si="676"/>
        <v>0</v>
      </c>
      <c r="AH650" s="61"/>
      <c r="AI650" s="75"/>
      <c r="AJ650" s="76">
        <f t="shared" si="677"/>
        <v>0</v>
      </c>
      <c r="AK650" s="74"/>
      <c r="AL650" s="75"/>
      <c r="AM650" s="76">
        <f t="shared" si="678"/>
        <v>0</v>
      </c>
      <c r="AN650" s="74"/>
      <c r="AO650" s="75"/>
      <c r="AP650" s="76">
        <f t="shared" si="679"/>
        <v>0</v>
      </c>
      <c r="AQ650" s="74"/>
      <c r="AR650" s="75"/>
      <c r="AS650" s="76">
        <f t="shared" si="680"/>
        <v>0</v>
      </c>
      <c r="AT650" s="74"/>
      <c r="AU650" s="75"/>
      <c r="AV650" s="76">
        <f t="shared" si="681"/>
        <v>0</v>
      </c>
      <c r="AW650" s="74"/>
      <c r="AX650" s="75"/>
      <c r="AY650" s="61">
        <f t="shared" si="682"/>
        <v>0</v>
      </c>
    </row>
    <row r="651" spans="1:69" s="3" customFormat="1" ht="30" customHeight="1">
      <c r="A651" s="2"/>
      <c r="B651" s="6"/>
      <c r="C651" s="2"/>
      <c r="D651" s="2"/>
      <c r="E651" s="2"/>
      <c r="F651" s="10"/>
      <c r="G651" s="10"/>
      <c r="H651" s="352"/>
      <c r="I651" s="353">
        <f t="shared" ref="I651:J651" si="733">SUM(I652:I660)</f>
        <v>1531.85</v>
      </c>
      <c r="J651" s="353">
        <f t="shared" si="733"/>
        <v>0</v>
      </c>
      <c r="K651" s="92">
        <f t="shared" si="711"/>
        <v>1531.85</v>
      </c>
      <c r="L651" s="91" t="e">
        <f>#REF!-K651</f>
        <v>#REF!</v>
      </c>
      <c r="M651" s="267" t="e">
        <f>+L651/#REF!</f>
        <v>#REF!</v>
      </c>
      <c r="N651" s="268">
        <f t="shared" ref="N651:O651" si="734">SUM(N652:N660)</f>
        <v>42425.042999999998</v>
      </c>
      <c r="O651" s="269" t="e">
        <f t="shared" si="734"/>
        <v>#REF!</v>
      </c>
      <c r="P651" s="97"/>
      <c r="Q651" s="98"/>
      <c r="R651" s="99">
        <f t="shared" ref="R651" si="735">SUM(R652:R660)</f>
        <v>0</v>
      </c>
      <c r="S651" s="100"/>
      <c r="T651" s="98"/>
      <c r="U651" s="99">
        <f t="shared" ref="U651" si="736">SUM(U652:U660)</f>
        <v>4200</v>
      </c>
      <c r="V651" s="100"/>
      <c r="W651" s="101"/>
      <c r="X651" s="99">
        <f t="shared" ref="X651" si="737">SUM(X652:X660)</f>
        <v>9450</v>
      </c>
      <c r="Y651" s="100"/>
      <c r="Z651" s="98"/>
      <c r="AA651" s="99">
        <f>SUM(AA652:AA660)</f>
        <v>27346</v>
      </c>
      <c r="AB651" s="100"/>
      <c r="AC651" s="98"/>
      <c r="AD651" s="99">
        <f t="shared" ref="AD651" si="738">SUM(AD652:AD660)</f>
        <v>0</v>
      </c>
      <c r="AE651" s="100"/>
      <c r="AF651" s="98"/>
      <c r="AG651" s="93">
        <f t="shared" ref="AG651" si="739">SUM(AG652:AG660)</f>
        <v>1429.0430000000001</v>
      </c>
      <c r="AH651" s="93"/>
      <c r="AI651" s="98"/>
      <c r="AJ651" s="99">
        <f t="shared" ref="AJ651" si="740">SUM(AJ652:AJ660)</f>
        <v>0</v>
      </c>
      <c r="AK651" s="100"/>
      <c r="AL651" s="98"/>
      <c r="AM651" s="99">
        <f t="shared" ref="AM651" si="741">SUM(AM652:AM660)</f>
        <v>0</v>
      </c>
      <c r="AN651" s="100"/>
      <c r="AO651" s="98"/>
      <c r="AP651" s="99">
        <f t="shared" ref="AP651" si="742">SUM(AP652:AP660)</f>
        <v>0</v>
      </c>
      <c r="AQ651" s="100"/>
      <c r="AR651" s="98"/>
      <c r="AS651" s="99">
        <f t="shared" ref="AS651" si="743">SUM(AS652:AS660)</f>
        <v>0</v>
      </c>
      <c r="AT651" s="100"/>
      <c r="AU651" s="98"/>
      <c r="AV651" s="99">
        <f t="shared" ref="AV651" si="744">SUM(AV652:AV660)</f>
        <v>0</v>
      </c>
      <c r="AW651" s="100"/>
      <c r="AX651" s="98"/>
      <c r="AY651" s="93">
        <f t="shared" ref="AY651" si="745">SUM(AY652:AY660)</f>
        <v>0</v>
      </c>
    </row>
    <row r="652" spans="1:69" ht="66.75" customHeight="1">
      <c r="H652" s="58"/>
      <c r="I652" s="59">
        <f t="shared" si="725"/>
        <v>867</v>
      </c>
      <c r="J652" s="59">
        <f t="shared" si="726"/>
        <v>0</v>
      </c>
      <c r="K652" s="60">
        <f t="shared" si="711"/>
        <v>867</v>
      </c>
      <c r="L652" s="197" t="e">
        <f>#REF!-K652</f>
        <v>#REF!</v>
      </c>
      <c r="M652" s="113" t="e">
        <f>+L652/#REF!</f>
        <v>#REF!</v>
      </c>
      <c r="N652" s="114">
        <f t="shared" ref="N652:N660" si="746">+R652+U652+X652+AA652+AD652+AG652+AJ652+AM652+AP652+AS652+AV652+AY652</f>
        <v>21675</v>
      </c>
      <c r="O652" s="198" t="e">
        <f>+#REF!-(R652+U652+X652+AA652+AD652+AG652+AJ652+AM652+AP652+AS652+AV652+AY652)</f>
        <v>#REF!</v>
      </c>
      <c r="P652" s="82"/>
      <c r="Q652" s="75"/>
      <c r="R652" s="76">
        <f t="shared" si="671"/>
        <v>0</v>
      </c>
      <c r="S652" s="68">
        <v>168</v>
      </c>
      <c r="T652" s="69">
        <v>25</v>
      </c>
      <c r="U652" s="70">
        <f t="shared" si="672"/>
        <v>4200</v>
      </c>
      <c r="V652" s="71">
        <v>378</v>
      </c>
      <c r="W652" s="72">
        <v>25</v>
      </c>
      <c r="X652" s="67">
        <f t="shared" si="673"/>
        <v>9450</v>
      </c>
      <c r="Y652" s="71">
        <v>321</v>
      </c>
      <c r="Z652" s="66">
        <v>25</v>
      </c>
      <c r="AA652" s="67">
        <f t="shared" si="674"/>
        <v>8025</v>
      </c>
      <c r="AB652" s="74"/>
      <c r="AC652" s="75"/>
      <c r="AD652" s="76">
        <f t="shared" si="675"/>
        <v>0</v>
      </c>
      <c r="AE652" s="74"/>
      <c r="AF652" s="75"/>
      <c r="AG652" s="61">
        <f t="shared" si="676"/>
        <v>0</v>
      </c>
      <c r="AH652" s="61"/>
      <c r="AI652" s="75"/>
      <c r="AJ652" s="76">
        <f t="shared" si="677"/>
        <v>0</v>
      </c>
      <c r="AK652" s="74"/>
      <c r="AL652" s="75"/>
      <c r="AM652" s="76">
        <f t="shared" si="678"/>
        <v>0</v>
      </c>
      <c r="AN652" s="74"/>
      <c r="AO652" s="75"/>
      <c r="AP652" s="76">
        <f t="shared" si="679"/>
        <v>0</v>
      </c>
      <c r="AQ652" s="74"/>
      <c r="AR652" s="75"/>
      <c r="AS652" s="76">
        <f t="shared" si="680"/>
        <v>0</v>
      </c>
      <c r="AT652" s="74"/>
      <c r="AU652" s="75"/>
      <c r="AV652" s="76">
        <f t="shared" si="681"/>
        <v>0</v>
      </c>
      <c r="AW652" s="74"/>
      <c r="AX652" s="75"/>
      <c r="AY652" s="61">
        <f t="shared" si="682"/>
        <v>0</v>
      </c>
    </row>
    <row r="653" spans="1:69" ht="30" customHeight="1">
      <c r="H653" s="58"/>
      <c r="I653" s="59">
        <f t="shared" si="725"/>
        <v>0</v>
      </c>
      <c r="J653" s="59">
        <f t="shared" si="726"/>
        <v>0</v>
      </c>
      <c r="K653" s="60">
        <f t="shared" si="711"/>
        <v>0</v>
      </c>
      <c r="L653" s="197" t="e">
        <f>#REF!-K653</f>
        <v>#REF!</v>
      </c>
      <c r="M653" s="113" t="e">
        <f>+L653/#REF!</f>
        <v>#REF!</v>
      </c>
      <c r="N653" s="114">
        <f t="shared" si="746"/>
        <v>0</v>
      </c>
      <c r="O653" s="198" t="e">
        <f>+#REF!-(R653+U653+X653+AA653+AD653+AG653+AJ653+AM653+AP653+AS653+AV653+AY653)</f>
        <v>#REF!</v>
      </c>
      <c r="P653" s="82"/>
      <c r="Q653" s="75"/>
      <c r="R653" s="76">
        <f t="shared" si="671"/>
        <v>0</v>
      </c>
      <c r="S653" s="74"/>
      <c r="T653" s="75"/>
      <c r="U653" s="76">
        <f t="shared" si="672"/>
        <v>0</v>
      </c>
      <c r="V653" s="74"/>
      <c r="W653" s="83"/>
      <c r="X653" s="76">
        <f t="shared" si="673"/>
        <v>0</v>
      </c>
      <c r="Y653" s="74"/>
      <c r="Z653" s="75"/>
      <c r="AA653" s="76">
        <f t="shared" si="674"/>
        <v>0</v>
      </c>
      <c r="AB653" s="74"/>
      <c r="AC653" s="75"/>
      <c r="AD653" s="76">
        <f t="shared" si="675"/>
        <v>0</v>
      </c>
      <c r="AE653" s="74"/>
      <c r="AF653" s="75"/>
      <c r="AG653" s="61">
        <f t="shared" si="676"/>
        <v>0</v>
      </c>
      <c r="AH653" s="61"/>
      <c r="AI653" s="75"/>
      <c r="AJ653" s="76">
        <f t="shared" si="677"/>
        <v>0</v>
      </c>
      <c r="AK653" s="74"/>
      <c r="AL653" s="75"/>
      <c r="AM653" s="76">
        <f t="shared" si="678"/>
        <v>0</v>
      </c>
      <c r="AN653" s="74"/>
      <c r="AO653" s="75"/>
      <c r="AP653" s="76">
        <f t="shared" si="679"/>
        <v>0</v>
      </c>
      <c r="AQ653" s="74"/>
      <c r="AR653" s="75"/>
      <c r="AS653" s="76">
        <f t="shared" si="680"/>
        <v>0</v>
      </c>
      <c r="AT653" s="74"/>
      <c r="AU653" s="75"/>
      <c r="AV653" s="76">
        <f t="shared" si="681"/>
        <v>0</v>
      </c>
      <c r="AW653" s="74"/>
      <c r="AX653" s="75"/>
      <c r="AY653" s="61">
        <f t="shared" si="682"/>
        <v>0</v>
      </c>
    </row>
    <row r="654" spans="1:69" ht="76.5" customHeight="1">
      <c r="H654" s="58"/>
      <c r="I654" s="59">
        <f t="shared" si="725"/>
        <v>350</v>
      </c>
      <c r="J654" s="59">
        <f t="shared" si="726"/>
        <v>0</v>
      </c>
      <c r="K654" s="60">
        <f t="shared" si="711"/>
        <v>350</v>
      </c>
      <c r="L654" s="197" t="e">
        <f>#REF!-K654</f>
        <v>#REF!</v>
      </c>
      <c r="M654" s="113" t="e">
        <f>+L654/#REF!</f>
        <v>#REF!</v>
      </c>
      <c r="N654" s="114">
        <f t="shared" si="746"/>
        <v>12250</v>
      </c>
      <c r="O654" s="198" t="e">
        <f>+#REF!-(R654+U654+X654+AA654+AD654+AG654+AJ654+AM654+AP654+AS654+AV654+AY654)</f>
        <v>#REF!</v>
      </c>
      <c r="P654" s="82"/>
      <c r="Q654" s="75"/>
      <c r="R654" s="76">
        <f t="shared" si="671"/>
        <v>0</v>
      </c>
      <c r="S654" s="74"/>
      <c r="T654" s="75"/>
      <c r="U654" s="76">
        <f t="shared" si="672"/>
        <v>0</v>
      </c>
      <c r="V654" s="74"/>
      <c r="W654" s="83"/>
      <c r="X654" s="76">
        <f t="shared" si="673"/>
        <v>0</v>
      </c>
      <c r="Y654" s="71">
        <v>350</v>
      </c>
      <c r="Z654" s="66">
        <v>35</v>
      </c>
      <c r="AA654" s="67">
        <f t="shared" si="674"/>
        <v>12250</v>
      </c>
      <c r="AB654" s="74"/>
      <c r="AC654" s="75"/>
      <c r="AD654" s="76">
        <f t="shared" si="675"/>
        <v>0</v>
      </c>
      <c r="AE654" s="74"/>
      <c r="AF654" s="75"/>
      <c r="AG654" s="61">
        <f t="shared" si="676"/>
        <v>0</v>
      </c>
      <c r="AH654" s="61"/>
      <c r="AI654" s="75"/>
      <c r="AJ654" s="76">
        <f t="shared" si="677"/>
        <v>0</v>
      </c>
      <c r="AK654" s="74"/>
      <c r="AL654" s="75"/>
      <c r="AM654" s="76">
        <f t="shared" si="678"/>
        <v>0</v>
      </c>
      <c r="AN654" s="74"/>
      <c r="AO654" s="75"/>
      <c r="AP654" s="76">
        <f t="shared" si="679"/>
        <v>0</v>
      </c>
      <c r="AQ654" s="74"/>
      <c r="AR654" s="75"/>
      <c r="AS654" s="76">
        <f t="shared" si="680"/>
        <v>0</v>
      </c>
      <c r="AT654" s="74"/>
      <c r="AU654" s="75"/>
      <c r="AV654" s="76">
        <f t="shared" si="681"/>
        <v>0</v>
      </c>
      <c r="AW654" s="74"/>
      <c r="AX654" s="75"/>
      <c r="AY654" s="61">
        <f t="shared" si="682"/>
        <v>0</v>
      </c>
    </row>
    <row r="655" spans="1:69" ht="44.25" customHeight="1">
      <c r="H655" s="58"/>
      <c r="I655" s="59">
        <f t="shared" si="725"/>
        <v>206</v>
      </c>
      <c r="J655" s="59">
        <f t="shared" si="726"/>
        <v>0</v>
      </c>
      <c r="K655" s="60">
        <f t="shared" si="711"/>
        <v>206</v>
      </c>
      <c r="L655" s="197" t="e">
        <f>#REF!-K655</f>
        <v>#REF!</v>
      </c>
      <c r="M655" s="113" t="e">
        <f>+L655/#REF!</f>
        <v>#REF!</v>
      </c>
      <c r="N655" s="114">
        <f t="shared" si="746"/>
        <v>515</v>
      </c>
      <c r="O655" s="198" t="e">
        <f>+#REF!-(R655+U655+X655+AA655+AD655+AG655+AJ655+AM655+AP655+AS655+AV655+AY655)</f>
        <v>#REF!</v>
      </c>
      <c r="P655" s="82"/>
      <c r="Q655" s="75"/>
      <c r="R655" s="76">
        <f t="shared" si="671"/>
        <v>0</v>
      </c>
      <c r="S655" s="74"/>
      <c r="T655" s="75"/>
      <c r="U655" s="76">
        <f t="shared" si="672"/>
        <v>0</v>
      </c>
      <c r="V655" s="74"/>
      <c r="W655" s="83"/>
      <c r="X655" s="76">
        <f t="shared" si="673"/>
        <v>0</v>
      </c>
      <c r="Y655" s="71">
        <v>206</v>
      </c>
      <c r="Z655" s="66">
        <v>2.5</v>
      </c>
      <c r="AA655" s="67">
        <f t="shared" si="674"/>
        <v>515</v>
      </c>
      <c r="AB655" s="74"/>
      <c r="AC655" s="75"/>
      <c r="AD655" s="76">
        <f t="shared" si="675"/>
        <v>0</v>
      </c>
      <c r="AE655" s="74"/>
      <c r="AF655" s="75"/>
      <c r="AG655" s="61">
        <f t="shared" si="676"/>
        <v>0</v>
      </c>
      <c r="AH655" s="61"/>
      <c r="AI655" s="75"/>
      <c r="AJ655" s="76">
        <f t="shared" si="677"/>
        <v>0</v>
      </c>
      <c r="AK655" s="74"/>
      <c r="AL655" s="75"/>
      <c r="AM655" s="76">
        <f t="shared" si="678"/>
        <v>0</v>
      </c>
      <c r="AN655" s="74"/>
      <c r="AO655" s="75"/>
      <c r="AP655" s="76">
        <f t="shared" si="679"/>
        <v>0</v>
      </c>
      <c r="AQ655" s="74"/>
      <c r="AR655" s="75"/>
      <c r="AS655" s="76">
        <f t="shared" si="680"/>
        <v>0</v>
      </c>
      <c r="AT655" s="74"/>
      <c r="AU655" s="75"/>
      <c r="AV655" s="76">
        <f t="shared" si="681"/>
        <v>0</v>
      </c>
      <c r="AW655" s="74"/>
      <c r="AX655" s="75"/>
      <c r="AY655" s="61">
        <f t="shared" si="682"/>
        <v>0</v>
      </c>
    </row>
    <row r="656" spans="1:69" ht="49.5" customHeight="1">
      <c r="H656" s="58"/>
      <c r="I656" s="59">
        <f t="shared" si="725"/>
        <v>12</v>
      </c>
      <c r="J656" s="59">
        <f t="shared" si="726"/>
        <v>0</v>
      </c>
      <c r="K656" s="60">
        <f t="shared" si="711"/>
        <v>12</v>
      </c>
      <c r="L656" s="197" t="e">
        <f>#REF!-K656</f>
        <v>#REF!</v>
      </c>
      <c r="M656" s="113" t="e">
        <f>+L656/#REF!</f>
        <v>#REF!</v>
      </c>
      <c r="N656" s="114">
        <f t="shared" si="746"/>
        <v>420</v>
      </c>
      <c r="O656" s="198" t="e">
        <f>+#REF!-(R656+U656+X656+AA656+AD656+AG656+AJ656+AM656+AP656+AS656+AV656+AY656)</f>
        <v>#REF!</v>
      </c>
      <c r="P656" s="82"/>
      <c r="Q656" s="75"/>
      <c r="R656" s="76">
        <f t="shared" si="671"/>
        <v>0</v>
      </c>
      <c r="S656" s="74"/>
      <c r="T656" s="75"/>
      <c r="U656" s="76">
        <f t="shared" si="672"/>
        <v>0</v>
      </c>
      <c r="V656" s="74"/>
      <c r="W656" s="83"/>
      <c r="X656" s="76">
        <f t="shared" si="673"/>
        <v>0</v>
      </c>
      <c r="Y656" s="71">
        <v>12</v>
      </c>
      <c r="Z656" s="66">
        <v>35</v>
      </c>
      <c r="AA656" s="67">
        <f t="shared" si="674"/>
        <v>420</v>
      </c>
      <c r="AB656" s="74"/>
      <c r="AC656" s="75"/>
      <c r="AD656" s="76">
        <f t="shared" si="675"/>
        <v>0</v>
      </c>
      <c r="AE656" s="74"/>
      <c r="AF656" s="75"/>
      <c r="AG656" s="61">
        <f t="shared" si="676"/>
        <v>0</v>
      </c>
      <c r="AH656" s="61"/>
      <c r="AI656" s="75"/>
      <c r="AJ656" s="76">
        <f t="shared" si="677"/>
        <v>0</v>
      </c>
      <c r="AK656" s="74"/>
      <c r="AL656" s="75"/>
      <c r="AM656" s="76">
        <f t="shared" si="678"/>
        <v>0</v>
      </c>
      <c r="AN656" s="74"/>
      <c r="AO656" s="75"/>
      <c r="AP656" s="76">
        <f t="shared" si="679"/>
        <v>0</v>
      </c>
      <c r="AQ656" s="74"/>
      <c r="AR656" s="75"/>
      <c r="AS656" s="76">
        <f t="shared" si="680"/>
        <v>0</v>
      </c>
      <c r="AT656" s="74"/>
      <c r="AU656" s="75"/>
      <c r="AV656" s="76">
        <f t="shared" si="681"/>
        <v>0</v>
      </c>
      <c r="AW656" s="74"/>
      <c r="AX656" s="75"/>
      <c r="AY656" s="61">
        <f t="shared" si="682"/>
        <v>0</v>
      </c>
    </row>
    <row r="657" spans="1:52" ht="31.5" customHeight="1">
      <c r="H657" s="58"/>
      <c r="I657" s="59">
        <f t="shared" si="725"/>
        <v>40</v>
      </c>
      <c r="J657" s="59">
        <f t="shared" si="726"/>
        <v>0</v>
      </c>
      <c r="K657" s="60">
        <f t="shared" si="711"/>
        <v>40</v>
      </c>
      <c r="L657" s="197" t="e">
        <f>#REF!-K657</f>
        <v>#REF!</v>
      </c>
      <c r="M657" s="113" t="e">
        <f>+L657/#REF!</f>
        <v>#REF!</v>
      </c>
      <c r="N657" s="114">
        <f t="shared" si="746"/>
        <v>3600</v>
      </c>
      <c r="O657" s="198" t="e">
        <f>+#REF!-(R657+U657+X657+AA657+AD657+AG657+AJ657+AM657+AP657+AS657+AV657+AY657)</f>
        <v>#REF!</v>
      </c>
      <c r="P657" s="82"/>
      <c r="Q657" s="75"/>
      <c r="R657" s="76">
        <f t="shared" si="671"/>
        <v>0</v>
      </c>
      <c r="S657" s="74"/>
      <c r="T657" s="75"/>
      <c r="U657" s="76">
        <f t="shared" si="672"/>
        <v>0</v>
      </c>
      <c r="V657" s="74"/>
      <c r="W657" s="83"/>
      <c r="X657" s="76">
        <f t="shared" si="673"/>
        <v>0</v>
      </c>
      <c r="Y657" s="71">
        <v>40</v>
      </c>
      <c r="Z657" s="66">
        <v>90</v>
      </c>
      <c r="AA657" s="67">
        <f t="shared" si="674"/>
        <v>3600</v>
      </c>
      <c r="AB657" s="74"/>
      <c r="AC657" s="75"/>
      <c r="AD657" s="76">
        <f t="shared" si="675"/>
        <v>0</v>
      </c>
      <c r="AE657" s="74"/>
      <c r="AF657" s="75"/>
      <c r="AG657" s="61">
        <f t="shared" si="676"/>
        <v>0</v>
      </c>
      <c r="AH657" s="61"/>
      <c r="AI657" s="75"/>
      <c r="AJ657" s="76">
        <f t="shared" si="677"/>
        <v>0</v>
      </c>
      <c r="AK657" s="74"/>
      <c r="AL657" s="75"/>
      <c r="AM657" s="76">
        <f t="shared" si="678"/>
        <v>0</v>
      </c>
      <c r="AN657" s="74"/>
      <c r="AO657" s="75"/>
      <c r="AP657" s="76">
        <f t="shared" si="679"/>
        <v>0</v>
      </c>
      <c r="AQ657" s="74"/>
      <c r="AR657" s="75"/>
      <c r="AS657" s="76">
        <f t="shared" si="680"/>
        <v>0</v>
      </c>
      <c r="AT657" s="74"/>
      <c r="AU657" s="75"/>
      <c r="AV657" s="76">
        <f t="shared" si="681"/>
        <v>0</v>
      </c>
      <c r="AW657" s="74"/>
      <c r="AX657" s="75"/>
      <c r="AY657" s="61">
        <f t="shared" si="682"/>
        <v>0</v>
      </c>
    </row>
    <row r="658" spans="1:52" ht="45.75" customHeight="1">
      <c r="H658" s="58"/>
      <c r="I658" s="59">
        <f t="shared" si="725"/>
        <v>12</v>
      </c>
      <c r="J658" s="59">
        <f t="shared" si="726"/>
        <v>0</v>
      </c>
      <c r="K658" s="60">
        <f t="shared" si="711"/>
        <v>12</v>
      </c>
      <c r="L658" s="197" t="e">
        <f>#REF!-K658</f>
        <v>#REF!</v>
      </c>
      <c r="M658" s="113" t="e">
        <f>+L658/#REF!</f>
        <v>#REF!</v>
      </c>
      <c r="N658" s="114">
        <f t="shared" si="746"/>
        <v>456</v>
      </c>
      <c r="O658" s="198" t="e">
        <f>+#REF!-(R658+U658+X658+AA658+AD658+AG658+AJ658+AM658+AP658+AS658+AV658+AY658)</f>
        <v>#REF!</v>
      </c>
      <c r="P658" s="82"/>
      <c r="Q658" s="75"/>
      <c r="R658" s="76">
        <f t="shared" si="671"/>
        <v>0</v>
      </c>
      <c r="S658" s="74"/>
      <c r="T658" s="75"/>
      <c r="U658" s="76">
        <f t="shared" si="672"/>
        <v>0</v>
      </c>
      <c r="V658" s="74"/>
      <c r="W658" s="83"/>
      <c r="X658" s="76">
        <f t="shared" si="673"/>
        <v>0</v>
      </c>
      <c r="Y658" s="71">
        <v>12</v>
      </c>
      <c r="Z658" s="66">
        <v>38</v>
      </c>
      <c r="AA658" s="67">
        <f t="shared" si="674"/>
        <v>456</v>
      </c>
      <c r="AB658" s="74"/>
      <c r="AC658" s="75"/>
      <c r="AD658" s="76">
        <f t="shared" si="675"/>
        <v>0</v>
      </c>
      <c r="AE658" s="74"/>
      <c r="AF658" s="75"/>
      <c r="AG658" s="61">
        <f t="shared" si="676"/>
        <v>0</v>
      </c>
      <c r="AH658" s="61"/>
      <c r="AI658" s="75"/>
      <c r="AJ658" s="76">
        <f t="shared" si="677"/>
        <v>0</v>
      </c>
      <c r="AK658" s="74"/>
      <c r="AL658" s="75"/>
      <c r="AM658" s="76">
        <f t="shared" si="678"/>
        <v>0</v>
      </c>
      <c r="AN658" s="74"/>
      <c r="AO658" s="75"/>
      <c r="AP658" s="76">
        <f t="shared" si="679"/>
        <v>0</v>
      </c>
      <c r="AQ658" s="74"/>
      <c r="AR658" s="75"/>
      <c r="AS658" s="76">
        <f t="shared" si="680"/>
        <v>0</v>
      </c>
      <c r="AT658" s="74"/>
      <c r="AU658" s="75"/>
      <c r="AV658" s="76">
        <f t="shared" si="681"/>
        <v>0</v>
      </c>
      <c r="AW658" s="74"/>
      <c r="AX658" s="75"/>
      <c r="AY658" s="61">
        <f t="shared" si="682"/>
        <v>0</v>
      </c>
    </row>
    <row r="659" spans="1:52" ht="30.75" customHeight="1">
      <c r="H659" s="58"/>
      <c r="I659" s="59">
        <f t="shared" si="725"/>
        <v>8</v>
      </c>
      <c r="J659" s="59">
        <f t="shared" si="726"/>
        <v>0</v>
      </c>
      <c r="K659" s="60">
        <f t="shared" si="711"/>
        <v>8</v>
      </c>
      <c r="L659" s="197" t="e">
        <f>#REF!-K659</f>
        <v>#REF!</v>
      </c>
      <c r="M659" s="113" t="e">
        <f>+L659/#REF!</f>
        <v>#REF!</v>
      </c>
      <c r="N659" s="114">
        <f t="shared" si="746"/>
        <v>2080</v>
      </c>
      <c r="O659" s="198" t="e">
        <f>+#REF!-(R659+U659+X659+AA659+AD659+AG659+AJ659+AM659+AP659+AS659+AV659+AY659)</f>
        <v>#REF!</v>
      </c>
      <c r="P659" s="82"/>
      <c r="Q659" s="75"/>
      <c r="R659" s="76">
        <f t="shared" si="671"/>
        <v>0</v>
      </c>
      <c r="S659" s="74"/>
      <c r="T659" s="75"/>
      <c r="U659" s="76">
        <f t="shared" si="672"/>
        <v>0</v>
      </c>
      <c r="V659" s="74"/>
      <c r="W659" s="83"/>
      <c r="X659" s="76">
        <f t="shared" si="673"/>
        <v>0</v>
      </c>
      <c r="Y659" s="71">
        <v>8</v>
      </c>
      <c r="Z659" s="66">
        <v>260</v>
      </c>
      <c r="AA659" s="67">
        <f t="shared" si="674"/>
        <v>2080</v>
      </c>
      <c r="AB659" s="74"/>
      <c r="AC659" s="75"/>
      <c r="AD659" s="76">
        <f t="shared" si="675"/>
        <v>0</v>
      </c>
      <c r="AE659" s="74"/>
      <c r="AF659" s="75"/>
      <c r="AG659" s="61">
        <f t="shared" si="676"/>
        <v>0</v>
      </c>
      <c r="AH659" s="61"/>
      <c r="AI659" s="75"/>
      <c r="AJ659" s="76">
        <f t="shared" si="677"/>
        <v>0</v>
      </c>
      <c r="AK659" s="74"/>
      <c r="AL659" s="75"/>
      <c r="AM659" s="76">
        <f t="shared" si="678"/>
        <v>0</v>
      </c>
      <c r="AN659" s="74"/>
      <c r="AO659" s="75"/>
      <c r="AP659" s="76">
        <f t="shared" si="679"/>
        <v>0</v>
      </c>
      <c r="AQ659" s="74"/>
      <c r="AR659" s="75"/>
      <c r="AS659" s="76">
        <f t="shared" si="680"/>
        <v>0</v>
      </c>
      <c r="AT659" s="74"/>
      <c r="AU659" s="75"/>
      <c r="AV659" s="76">
        <f t="shared" si="681"/>
        <v>0</v>
      </c>
      <c r="AW659" s="74"/>
      <c r="AX659" s="75"/>
      <c r="AY659" s="61">
        <f t="shared" si="682"/>
        <v>0</v>
      </c>
    </row>
    <row r="660" spans="1:52" ht="49.5" customHeight="1">
      <c r="H660" s="58"/>
      <c r="I660" s="59">
        <f t="shared" si="725"/>
        <v>36.85</v>
      </c>
      <c r="J660" s="59">
        <f t="shared" si="726"/>
        <v>0</v>
      </c>
      <c r="K660" s="60">
        <f t="shared" si="711"/>
        <v>36.85</v>
      </c>
      <c r="L660" s="197" t="e">
        <f>#REF!-K660</f>
        <v>#REF!</v>
      </c>
      <c r="M660" s="113" t="e">
        <f>+L660/#REF!</f>
        <v>#REF!</v>
      </c>
      <c r="N660" s="114">
        <f t="shared" si="746"/>
        <v>1429.0430000000001</v>
      </c>
      <c r="O660" s="198" t="e">
        <f>+#REF!-(R660+U660+X660+AA660+AD660+AG660+AJ660+AM660+AP660+AS660+AV660+AY660)</f>
        <v>#REF!</v>
      </c>
      <c r="P660" s="82"/>
      <c r="Q660" s="75"/>
      <c r="R660" s="76">
        <f t="shared" si="671"/>
        <v>0</v>
      </c>
      <c r="S660" s="74"/>
      <c r="T660" s="75"/>
      <c r="U660" s="76">
        <f t="shared" si="672"/>
        <v>0</v>
      </c>
      <c r="V660" s="74"/>
      <c r="W660" s="83"/>
      <c r="X660" s="76">
        <f t="shared" si="673"/>
        <v>0</v>
      </c>
      <c r="Y660" s="74"/>
      <c r="Z660" s="75"/>
      <c r="AA660" s="76">
        <f t="shared" si="674"/>
        <v>0</v>
      </c>
      <c r="AB660" s="74"/>
      <c r="AC660" s="75"/>
      <c r="AD660" s="76">
        <f t="shared" si="675"/>
        <v>0</v>
      </c>
      <c r="AE660" s="68">
        <v>36.85</v>
      </c>
      <c r="AF660" s="69">
        <v>38.78</v>
      </c>
      <c r="AG660" s="73">
        <f t="shared" si="676"/>
        <v>1429.0430000000001</v>
      </c>
      <c r="AH660" s="73"/>
      <c r="AI660" s="69"/>
      <c r="AJ660" s="70">
        <f t="shared" si="677"/>
        <v>0</v>
      </c>
      <c r="AK660" s="74"/>
      <c r="AL660" s="75"/>
      <c r="AM660" s="76">
        <f t="shared" si="678"/>
        <v>0</v>
      </c>
      <c r="AN660" s="74"/>
      <c r="AO660" s="75"/>
      <c r="AP660" s="76">
        <f t="shared" si="679"/>
        <v>0</v>
      </c>
      <c r="AQ660" s="74"/>
      <c r="AR660" s="75"/>
      <c r="AS660" s="76">
        <f t="shared" si="680"/>
        <v>0</v>
      </c>
      <c r="AT660" s="74"/>
      <c r="AU660" s="75"/>
      <c r="AV660" s="76">
        <f t="shared" si="681"/>
        <v>0</v>
      </c>
      <c r="AW660" s="74"/>
      <c r="AX660" s="75"/>
      <c r="AY660" s="61">
        <f t="shared" si="682"/>
        <v>0</v>
      </c>
    </row>
    <row r="661" spans="1:52" s="167" customFormat="1" ht="30" customHeight="1">
      <c r="A661" s="2"/>
      <c r="B661" s="6"/>
      <c r="C661" s="2"/>
      <c r="D661" s="2"/>
      <c r="E661" s="2"/>
      <c r="F661" s="10"/>
      <c r="G661" s="10"/>
      <c r="H661" s="647"/>
      <c r="I661" s="648"/>
      <c r="J661" s="648"/>
      <c r="K661" s="648"/>
      <c r="L661" s="159"/>
      <c r="M661" s="159"/>
      <c r="N661" s="158" t="e">
        <f>+N567+N572</f>
        <v>#REF!</v>
      </c>
      <c r="O661" s="160" t="e">
        <f>+O567+O572</f>
        <v>#REF!</v>
      </c>
      <c r="P661" s="161"/>
      <c r="Q661" s="162"/>
      <c r="R661" s="163" t="e">
        <f>+R567+R572</f>
        <v>#REF!</v>
      </c>
      <c r="S661" s="164"/>
      <c r="T661" s="162"/>
      <c r="U661" s="163" t="e">
        <f>+U567+U572</f>
        <v>#REF!</v>
      </c>
      <c r="V661" s="164"/>
      <c r="W661" s="165"/>
      <c r="X661" s="163" t="e">
        <f>+X567+X572</f>
        <v>#REF!</v>
      </c>
      <c r="Y661" s="164"/>
      <c r="Z661" s="162"/>
      <c r="AA661" s="163" t="e">
        <f>+AA567+AA572</f>
        <v>#REF!</v>
      </c>
      <c r="AB661" s="164"/>
      <c r="AC661" s="162"/>
      <c r="AD661" s="163" t="e">
        <f>+AD567+AD572</f>
        <v>#REF!</v>
      </c>
      <c r="AE661" s="164"/>
      <c r="AF661" s="162"/>
      <c r="AG661" s="166" t="e">
        <f>+AG567+AG572</f>
        <v>#REF!</v>
      </c>
      <c r="AH661" s="166"/>
      <c r="AI661" s="162"/>
      <c r="AJ661" s="163" t="e">
        <f>+AJ567+AJ572</f>
        <v>#REF!</v>
      </c>
      <c r="AK661" s="164"/>
      <c r="AL661" s="162"/>
      <c r="AM661" s="163" t="e">
        <f>+AM567+AM572</f>
        <v>#REF!</v>
      </c>
      <c r="AN661" s="164"/>
      <c r="AO661" s="162"/>
      <c r="AP661" s="163" t="e">
        <f>+AP567+AP572</f>
        <v>#REF!</v>
      </c>
      <c r="AQ661" s="164"/>
      <c r="AR661" s="162"/>
      <c r="AS661" s="163" t="e">
        <f>+AS567+AS572</f>
        <v>#REF!</v>
      </c>
      <c r="AT661" s="164"/>
      <c r="AU661" s="162"/>
      <c r="AV661" s="163" t="e">
        <f>+AV567+AV572</f>
        <v>#REF!</v>
      </c>
      <c r="AW661" s="164"/>
      <c r="AX661" s="162"/>
      <c r="AY661" s="166" t="e">
        <f>+AY567+AY572</f>
        <v>#REF!</v>
      </c>
      <c r="AZ661" s="3"/>
    </row>
    <row r="662" spans="1:52" s="175" customFormat="1" ht="37.5" customHeight="1">
      <c r="A662" s="2"/>
      <c r="B662" s="6"/>
      <c r="C662" s="2"/>
      <c r="D662" s="2"/>
      <c r="E662" s="2"/>
      <c r="F662" s="10"/>
      <c r="G662" s="10"/>
      <c r="H662" s="176"/>
      <c r="I662" s="176"/>
      <c r="J662" s="176"/>
      <c r="K662" s="176"/>
      <c r="N662" s="176">
        <f t="shared" si="670"/>
        <v>0</v>
      </c>
      <c r="O662" s="177"/>
      <c r="P662" s="178"/>
      <c r="Q662" s="179"/>
      <c r="R662" s="180">
        <f t="shared" si="671"/>
        <v>0</v>
      </c>
      <c r="S662" s="177"/>
      <c r="T662" s="179"/>
      <c r="U662" s="180">
        <f t="shared" si="672"/>
        <v>0</v>
      </c>
      <c r="V662" s="177"/>
      <c r="W662" s="181"/>
      <c r="X662" s="180">
        <f t="shared" si="673"/>
        <v>0</v>
      </c>
      <c r="Y662" s="177"/>
      <c r="Z662" s="179"/>
      <c r="AA662" s="180">
        <f t="shared" si="674"/>
        <v>0</v>
      </c>
      <c r="AB662" s="177"/>
      <c r="AC662" s="179"/>
      <c r="AD662" s="180">
        <f t="shared" si="675"/>
        <v>0</v>
      </c>
      <c r="AE662" s="177"/>
      <c r="AF662" s="179"/>
      <c r="AG662" s="177">
        <f t="shared" si="676"/>
        <v>0</v>
      </c>
      <c r="AH662" s="177"/>
      <c r="AI662" s="179"/>
      <c r="AJ662" s="180">
        <f t="shared" si="677"/>
        <v>0</v>
      </c>
      <c r="AK662" s="177"/>
      <c r="AL662" s="179"/>
      <c r="AM662" s="180">
        <f t="shared" si="678"/>
        <v>0</v>
      </c>
      <c r="AN662" s="177"/>
      <c r="AO662" s="179"/>
      <c r="AP662" s="180">
        <f t="shared" si="679"/>
        <v>0</v>
      </c>
      <c r="AQ662" s="177"/>
      <c r="AR662" s="179"/>
      <c r="AS662" s="180">
        <f t="shared" si="680"/>
        <v>0</v>
      </c>
      <c r="AT662" s="177"/>
      <c r="AU662" s="179"/>
      <c r="AV662" s="180">
        <f t="shared" si="681"/>
        <v>0</v>
      </c>
      <c r="AW662" s="177"/>
      <c r="AX662" s="179"/>
      <c r="AY662" s="177">
        <f t="shared" si="682"/>
        <v>0</v>
      </c>
      <c r="AZ662" s="6"/>
    </row>
    <row r="663" spans="1:52" s="50" customFormat="1" ht="30" customHeight="1">
      <c r="A663" s="2"/>
      <c r="B663" s="6"/>
      <c r="C663" s="2"/>
      <c r="D663" s="2"/>
      <c r="E663" s="2"/>
      <c r="F663" s="10"/>
      <c r="G663" s="10"/>
      <c r="H663" s="713"/>
      <c r="I663" s="714"/>
      <c r="J663" s="714"/>
      <c r="K663" s="714"/>
      <c r="L663" s="41"/>
      <c r="M663" s="41"/>
      <c r="N663" s="186">
        <f t="shared" si="670"/>
        <v>0</v>
      </c>
      <c r="O663" s="187"/>
      <c r="P663" s="188"/>
      <c r="Q663" s="189"/>
      <c r="R663" s="49">
        <f t="shared" si="671"/>
        <v>0</v>
      </c>
      <c r="S663" s="190"/>
      <c r="T663" s="189"/>
      <c r="U663" s="49">
        <f t="shared" si="672"/>
        <v>0</v>
      </c>
      <c r="V663" s="190"/>
      <c r="W663" s="48"/>
      <c r="X663" s="49">
        <f t="shared" si="673"/>
        <v>0</v>
      </c>
      <c r="Y663" s="190"/>
      <c r="Z663" s="189"/>
      <c r="AA663" s="49">
        <f t="shared" si="674"/>
        <v>0</v>
      </c>
      <c r="AB663" s="190"/>
      <c r="AC663" s="189"/>
      <c r="AD663" s="49">
        <f t="shared" si="675"/>
        <v>0</v>
      </c>
      <c r="AE663" s="190"/>
      <c r="AF663" s="189"/>
      <c r="AG663" s="191">
        <f t="shared" si="676"/>
        <v>0</v>
      </c>
      <c r="AH663" s="191"/>
      <c r="AI663" s="189"/>
      <c r="AJ663" s="49">
        <f t="shared" si="677"/>
        <v>0</v>
      </c>
      <c r="AK663" s="190"/>
      <c r="AL663" s="189"/>
      <c r="AM663" s="49">
        <f t="shared" si="678"/>
        <v>0</v>
      </c>
      <c r="AN663" s="190"/>
      <c r="AO663" s="189"/>
      <c r="AP663" s="49">
        <f t="shared" si="679"/>
        <v>0</v>
      </c>
      <c r="AQ663" s="190"/>
      <c r="AR663" s="189"/>
      <c r="AS663" s="49">
        <f t="shared" si="680"/>
        <v>0</v>
      </c>
      <c r="AT663" s="190"/>
      <c r="AU663" s="189"/>
      <c r="AV663" s="49">
        <f t="shared" si="681"/>
        <v>0</v>
      </c>
      <c r="AW663" s="190"/>
      <c r="AX663" s="189"/>
      <c r="AY663" s="191">
        <f t="shared" si="682"/>
        <v>0</v>
      </c>
      <c r="AZ663" s="6"/>
    </row>
    <row r="664" spans="1:52" ht="30" customHeight="1">
      <c r="H664" s="352"/>
      <c r="I664" s="353">
        <f t="shared" ref="I664" si="747">+P664+S664+V664+Y664+AB664+AE664</f>
        <v>0</v>
      </c>
      <c r="J664" s="353">
        <f t="shared" ref="J664" si="748">+AH664+AK664+AN664+AQ664+AT664+AW664</f>
        <v>0</v>
      </c>
      <c r="K664" s="92">
        <f t="shared" ref="K664" si="749">+I664+J664</f>
        <v>0</v>
      </c>
      <c r="L664" s="197" t="e">
        <f>#REF!-K664</f>
        <v>#REF!</v>
      </c>
      <c r="M664" s="113" t="e">
        <f>+L664/#REF!</f>
        <v>#REF!</v>
      </c>
      <c r="N664" s="114">
        <f t="shared" si="670"/>
        <v>0</v>
      </c>
      <c r="O664" s="198" t="e">
        <f>+#REF!-(R664+U664+X664+AA664+AD664+AG664+AJ664+AM664+AP664+AS664+AV664+AY664)</f>
        <v>#REF!</v>
      </c>
      <c r="P664" s="82"/>
      <c r="Q664" s="75"/>
      <c r="R664" s="76">
        <f t="shared" si="671"/>
        <v>0</v>
      </c>
      <c r="S664" s="74"/>
      <c r="T664" s="75"/>
      <c r="U664" s="76">
        <f t="shared" si="672"/>
        <v>0</v>
      </c>
      <c r="V664" s="74"/>
      <c r="W664" s="83"/>
      <c r="X664" s="76">
        <f t="shared" si="673"/>
        <v>0</v>
      </c>
      <c r="Y664" s="74"/>
      <c r="Z664" s="75"/>
      <c r="AA664" s="76">
        <f t="shared" si="674"/>
        <v>0</v>
      </c>
      <c r="AB664" s="74"/>
      <c r="AC664" s="75"/>
      <c r="AD664" s="76">
        <f t="shared" si="675"/>
        <v>0</v>
      </c>
      <c r="AE664" s="74"/>
      <c r="AF664" s="75"/>
      <c r="AG664" s="61">
        <f t="shared" si="676"/>
        <v>0</v>
      </c>
      <c r="AH664" s="61"/>
      <c r="AI664" s="75"/>
      <c r="AJ664" s="76">
        <f t="shared" si="677"/>
        <v>0</v>
      </c>
      <c r="AK664" s="74"/>
      <c r="AL664" s="75"/>
      <c r="AM664" s="76">
        <f t="shared" si="678"/>
        <v>0</v>
      </c>
      <c r="AN664" s="74"/>
      <c r="AO664" s="75"/>
      <c r="AP664" s="76">
        <f t="shared" si="679"/>
        <v>0</v>
      </c>
      <c r="AQ664" s="74"/>
      <c r="AR664" s="75"/>
      <c r="AS664" s="76">
        <f t="shared" si="680"/>
        <v>0</v>
      </c>
      <c r="AT664" s="74"/>
      <c r="AU664" s="75"/>
      <c r="AV664" s="76">
        <f t="shared" si="681"/>
        <v>0</v>
      </c>
      <c r="AW664" s="74"/>
      <c r="AX664" s="75"/>
      <c r="AY664" s="61">
        <f t="shared" si="682"/>
        <v>0</v>
      </c>
    </row>
    <row r="665" spans="1:52" s="167" customFormat="1" ht="27" customHeight="1">
      <c r="A665" s="2"/>
      <c r="B665" s="6"/>
      <c r="C665" s="2"/>
      <c r="D665" s="2"/>
      <c r="E665" s="2"/>
      <c r="F665" s="10"/>
      <c r="G665" s="10"/>
      <c r="H665" s="715"/>
      <c r="I665" s="716"/>
      <c r="J665" s="716"/>
      <c r="K665" s="716"/>
      <c r="L665" s="159"/>
      <c r="M665" s="159"/>
      <c r="N665" s="158">
        <f t="shared" ref="N665" si="750">+N664</f>
        <v>0</v>
      </c>
      <c r="O665" s="160" t="e">
        <f t="shared" ref="O665" si="751">+O664</f>
        <v>#REF!</v>
      </c>
      <c r="P665" s="161"/>
      <c r="Q665" s="162"/>
      <c r="R665" s="163">
        <f t="shared" ref="R665" si="752">+R664</f>
        <v>0</v>
      </c>
      <c r="S665" s="164"/>
      <c r="T665" s="162"/>
      <c r="U665" s="163">
        <f t="shared" ref="U665" si="753">+U664</f>
        <v>0</v>
      </c>
      <c r="V665" s="164"/>
      <c r="W665" s="165"/>
      <c r="X665" s="163">
        <f t="shared" ref="X665" si="754">+X664</f>
        <v>0</v>
      </c>
      <c r="Y665" s="164"/>
      <c r="Z665" s="162"/>
      <c r="AA665" s="163">
        <f t="shared" ref="AA665" si="755">+AA664</f>
        <v>0</v>
      </c>
      <c r="AB665" s="164"/>
      <c r="AC665" s="162"/>
      <c r="AD665" s="163">
        <f t="shared" ref="AD665" si="756">+AD664</f>
        <v>0</v>
      </c>
      <c r="AE665" s="164"/>
      <c r="AF665" s="162"/>
      <c r="AG665" s="166">
        <f t="shared" ref="AG665" si="757">+AG664</f>
        <v>0</v>
      </c>
      <c r="AH665" s="166"/>
      <c r="AI665" s="162"/>
      <c r="AJ665" s="163">
        <f t="shared" ref="AJ665" si="758">+AJ664</f>
        <v>0</v>
      </c>
      <c r="AK665" s="164"/>
      <c r="AL665" s="162"/>
      <c r="AM665" s="163">
        <f t="shared" ref="AM665" si="759">+AM664</f>
        <v>0</v>
      </c>
      <c r="AN665" s="164"/>
      <c r="AO665" s="162"/>
      <c r="AP665" s="163">
        <f t="shared" ref="AP665" si="760">+AP664</f>
        <v>0</v>
      </c>
      <c r="AQ665" s="164"/>
      <c r="AR665" s="162"/>
      <c r="AS665" s="163">
        <f t="shared" ref="AS665" si="761">+AS664</f>
        <v>0</v>
      </c>
      <c r="AT665" s="164"/>
      <c r="AU665" s="162"/>
      <c r="AV665" s="163">
        <f t="shared" ref="AV665" si="762">+AV664</f>
        <v>0</v>
      </c>
      <c r="AW665" s="164"/>
      <c r="AX665" s="162"/>
      <c r="AY665" s="166">
        <f t="shared" ref="AY665" si="763">+AY664</f>
        <v>0</v>
      </c>
      <c r="AZ665" s="3"/>
    </row>
    <row r="666" spans="1:52" s="175" customFormat="1" ht="18.75" customHeight="1">
      <c r="A666" s="2"/>
      <c r="B666" s="6"/>
      <c r="C666" s="2"/>
      <c r="D666" s="2"/>
      <c r="E666" s="2"/>
      <c r="F666" s="10"/>
      <c r="G666" s="10"/>
      <c r="H666" s="174"/>
      <c r="I666" s="174"/>
      <c r="J666" s="174"/>
      <c r="K666" s="174"/>
      <c r="N666" s="176">
        <f t="shared" si="670"/>
        <v>0</v>
      </c>
      <c r="O666" s="177"/>
      <c r="P666" s="178"/>
      <c r="Q666" s="179"/>
      <c r="R666" s="180">
        <f t="shared" si="671"/>
        <v>0</v>
      </c>
      <c r="S666" s="177"/>
      <c r="T666" s="179"/>
      <c r="U666" s="180">
        <f t="shared" si="672"/>
        <v>0</v>
      </c>
      <c r="V666" s="177"/>
      <c r="W666" s="181"/>
      <c r="X666" s="180">
        <f t="shared" si="673"/>
        <v>0</v>
      </c>
      <c r="Y666" s="177"/>
      <c r="Z666" s="179"/>
      <c r="AA666" s="180">
        <f t="shared" si="674"/>
        <v>0</v>
      </c>
      <c r="AB666" s="177"/>
      <c r="AC666" s="179"/>
      <c r="AD666" s="180">
        <f t="shared" si="675"/>
        <v>0</v>
      </c>
      <c r="AE666" s="177"/>
      <c r="AF666" s="179"/>
      <c r="AG666" s="177">
        <f t="shared" si="676"/>
        <v>0</v>
      </c>
      <c r="AH666" s="177"/>
      <c r="AI666" s="179"/>
      <c r="AJ666" s="180">
        <f t="shared" si="677"/>
        <v>0</v>
      </c>
      <c r="AK666" s="177"/>
      <c r="AL666" s="179"/>
      <c r="AM666" s="180">
        <f t="shared" si="678"/>
        <v>0</v>
      </c>
      <c r="AN666" s="177"/>
      <c r="AO666" s="179"/>
      <c r="AP666" s="180">
        <f t="shared" si="679"/>
        <v>0</v>
      </c>
      <c r="AQ666" s="177"/>
      <c r="AR666" s="179"/>
      <c r="AS666" s="180">
        <f t="shared" si="680"/>
        <v>0</v>
      </c>
      <c r="AT666" s="177"/>
      <c r="AU666" s="179"/>
      <c r="AV666" s="180">
        <f t="shared" si="681"/>
        <v>0</v>
      </c>
      <c r="AW666" s="177"/>
      <c r="AX666" s="179"/>
      <c r="AY666" s="177">
        <f t="shared" si="682"/>
        <v>0</v>
      </c>
      <c r="AZ666" s="6"/>
    </row>
    <row r="667" spans="1:52" s="50" customFormat="1" ht="30" customHeight="1">
      <c r="A667" s="2"/>
      <c r="B667" s="6"/>
      <c r="C667" s="2"/>
      <c r="D667" s="2"/>
      <c r="E667" s="2"/>
      <c r="F667" s="10"/>
      <c r="G667" s="10"/>
      <c r="H667" s="253"/>
      <c r="I667" s="254"/>
      <c r="J667" s="254"/>
      <c r="K667" s="254"/>
      <c r="L667" s="41"/>
      <c r="M667" s="41"/>
      <c r="N667" s="186">
        <f t="shared" si="670"/>
        <v>0</v>
      </c>
      <c r="O667" s="187"/>
      <c r="P667" s="188"/>
      <c r="Q667" s="189"/>
      <c r="R667" s="49">
        <f t="shared" si="671"/>
        <v>0</v>
      </c>
      <c r="S667" s="190"/>
      <c r="T667" s="189"/>
      <c r="U667" s="49">
        <f t="shared" si="672"/>
        <v>0</v>
      </c>
      <c r="V667" s="190"/>
      <c r="W667" s="48"/>
      <c r="X667" s="49">
        <f t="shared" si="673"/>
        <v>0</v>
      </c>
      <c r="Y667" s="190"/>
      <c r="Z667" s="189"/>
      <c r="AA667" s="49">
        <f t="shared" si="674"/>
        <v>0</v>
      </c>
      <c r="AB667" s="190"/>
      <c r="AC667" s="189"/>
      <c r="AD667" s="49">
        <f t="shared" si="675"/>
        <v>0</v>
      </c>
      <c r="AE667" s="190"/>
      <c r="AF667" s="189"/>
      <c r="AG667" s="191">
        <f t="shared" si="676"/>
        <v>0</v>
      </c>
      <c r="AH667" s="191"/>
      <c r="AI667" s="189"/>
      <c r="AJ667" s="49">
        <f t="shared" si="677"/>
        <v>0</v>
      </c>
      <c r="AK667" s="190"/>
      <c r="AL667" s="189"/>
      <c r="AM667" s="49">
        <f t="shared" si="678"/>
        <v>0</v>
      </c>
      <c r="AN667" s="190"/>
      <c r="AO667" s="189"/>
      <c r="AP667" s="49">
        <f t="shared" si="679"/>
        <v>0</v>
      </c>
      <c r="AQ667" s="190"/>
      <c r="AR667" s="189"/>
      <c r="AS667" s="49">
        <f t="shared" si="680"/>
        <v>0</v>
      </c>
      <c r="AT667" s="190"/>
      <c r="AU667" s="189"/>
      <c r="AV667" s="49">
        <f t="shared" si="681"/>
        <v>0</v>
      </c>
      <c r="AW667" s="190"/>
      <c r="AX667" s="189"/>
      <c r="AY667" s="191">
        <f t="shared" si="682"/>
        <v>0</v>
      </c>
      <c r="AZ667" s="6"/>
    </row>
    <row r="668" spans="1:52" ht="63.75" customHeight="1">
      <c r="H668" s="58"/>
      <c r="I668" s="59">
        <f t="shared" ref="I668" si="764">+P668+S668+V668+Y668+AB668+AE668</f>
        <v>5</v>
      </c>
      <c r="J668" s="59">
        <f t="shared" ref="J668" si="765">+AH668+AK668+AN668+AQ668+AT668+AW668</f>
        <v>3</v>
      </c>
      <c r="K668" s="60">
        <f t="shared" ref="K668" si="766">+I668+J668</f>
        <v>8</v>
      </c>
      <c r="L668" s="197">
        <f>D489-K668</f>
        <v>-8</v>
      </c>
      <c r="M668" s="113" t="e">
        <f>+L668/D489</f>
        <v>#DIV/0!</v>
      </c>
      <c r="N668" s="114">
        <f t="shared" si="670"/>
        <v>110929.3</v>
      </c>
      <c r="O668" s="198">
        <f>+F489-(R668+U668+X668+AA668+AD668+AG668+AJ668+AM668+AP668+AS668+AV668+AY668)</f>
        <v>-60929.3</v>
      </c>
      <c r="P668" s="82"/>
      <c r="Q668" s="75"/>
      <c r="R668" s="76">
        <f t="shared" si="671"/>
        <v>0</v>
      </c>
      <c r="S668" s="68">
        <v>1</v>
      </c>
      <c r="T668" s="69">
        <v>7862.23</v>
      </c>
      <c r="U668" s="70">
        <f t="shared" si="672"/>
        <v>7862.23</v>
      </c>
      <c r="V668" s="71">
        <v>1</v>
      </c>
      <c r="W668" s="72">
        <f>8350+4512+4527+530+8379.54</f>
        <v>26298.54</v>
      </c>
      <c r="X668" s="67">
        <f t="shared" si="673"/>
        <v>26298.54</v>
      </c>
      <c r="Y668" s="71">
        <v>1</v>
      </c>
      <c r="Z668" s="66">
        <f>2650+1450+5450+317.08+464.24</f>
        <v>10331.32</v>
      </c>
      <c r="AA668" s="67">
        <f t="shared" si="674"/>
        <v>10331.32</v>
      </c>
      <c r="AB668" s="71">
        <v>1</v>
      </c>
      <c r="AC668" s="66">
        <f>1095+5956</f>
        <v>7051</v>
      </c>
      <c r="AD668" s="67">
        <f t="shared" si="675"/>
        <v>7051</v>
      </c>
      <c r="AE668" s="68">
        <v>1</v>
      </c>
      <c r="AF668" s="69">
        <f>530+180+1851.5+759.79+5280</f>
        <v>8601.2900000000009</v>
      </c>
      <c r="AG668" s="73">
        <f t="shared" si="676"/>
        <v>8601.2900000000009</v>
      </c>
      <c r="AH668" s="73">
        <v>1</v>
      </c>
      <c r="AI668" s="69">
        <f>10*530+3216+4571.2+5756.1+3000+240</f>
        <v>22083.300000000003</v>
      </c>
      <c r="AJ668" s="70">
        <f t="shared" si="677"/>
        <v>22083.300000000003</v>
      </c>
      <c r="AK668" s="68">
        <v>1</v>
      </c>
      <c r="AL668" s="69">
        <f>9*530+1*11965.81</f>
        <v>16735.809999999998</v>
      </c>
      <c r="AM668" s="70">
        <f t="shared" si="678"/>
        <v>16735.809999999998</v>
      </c>
      <c r="AN668" s="68">
        <v>1</v>
      </c>
      <c r="AO668" s="69">
        <v>11965.81</v>
      </c>
      <c r="AP668" s="70">
        <f t="shared" si="679"/>
        <v>11965.81</v>
      </c>
      <c r="AQ668" s="74"/>
      <c r="AR668" s="75"/>
      <c r="AS668" s="76">
        <f t="shared" si="680"/>
        <v>0</v>
      </c>
      <c r="AT668" s="74"/>
      <c r="AU668" s="75"/>
      <c r="AV668" s="76">
        <f t="shared" si="681"/>
        <v>0</v>
      </c>
      <c r="AW668" s="74"/>
      <c r="AX668" s="75"/>
      <c r="AY668" s="61">
        <f t="shared" si="682"/>
        <v>0</v>
      </c>
    </row>
    <row r="669" spans="1:52" s="167" customFormat="1" ht="30" customHeight="1">
      <c r="A669" s="2"/>
      <c r="B669" s="6"/>
      <c r="C669" s="2"/>
      <c r="D669" s="2"/>
      <c r="E669" s="2"/>
      <c r="F669" s="10"/>
      <c r="G669" s="10"/>
      <c r="H669" s="647"/>
      <c r="I669" s="648"/>
      <c r="J669" s="648"/>
      <c r="K669" s="648"/>
      <c r="L669" s="159"/>
      <c r="M669" s="159"/>
      <c r="N669" s="158">
        <f>+N668</f>
        <v>110929.3</v>
      </c>
      <c r="O669" s="160">
        <f>+O668</f>
        <v>-60929.3</v>
      </c>
      <c r="P669" s="161"/>
      <c r="Q669" s="162"/>
      <c r="R669" s="163">
        <f>+R668</f>
        <v>0</v>
      </c>
      <c r="S669" s="164"/>
      <c r="T669" s="162"/>
      <c r="U669" s="163">
        <f>+U668</f>
        <v>7862.23</v>
      </c>
      <c r="V669" s="164"/>
      <c r="W669" s="165"/>
      <c r="X669" s="163">
        <f>+X668</f>
        <v>26298.54</v>
      </c>
      <c r="Y669" s="164"/>
      <c r="Z669" s="162"/>
      <c r="AA669" s="163">
        <f>+AA668</f>
        <v>10331.32</v>
      </c>
      <c r="AB669" s="164"/>
      <c r="AC669" s="162"/>
      <c r="AD669" s="163">
        <f>+AD668</f>
        <v>7051</v>
      </c>
      <c r="AE669" s="164"/>
      <c r="AF669" s="162"/>
      <c r="AG669" s="166">
        <f>+AG668</f>
        <v>8601.2900000000009</v>
      </c>
      <c r="AH669" s="166"/>
      <c r="AI669" s="162"/>
      <c r="AJ669" s="163">
        <f>+AJ668</f>
        <v>22083.300000000003</v>
      </c>
      <c r="AK669" s="164"/>
      <c r="AL669" s="162"/>
      <c r="AM669" s="163">
        <f>+AM668</f>
        <v>16735.809999999998</v>
      </c>
      <c r="AN669" s="164"/>
      <c r="AO669" s="162"/>
      <c r="AP669" s="163">
        <f>+AP668</f>
        <v>11965.81</v>
      </c>
      <c r="AQ669" s="164"/>
      <c r="AR669" s="162"/>
      <c r="AS669" s="163">
        <f>+AS668</f>
        <v>0</v>
      </c>
      <c r="AT669" s="164"/>
      <c r="AU669" s="162"/>
      <c r="AV669" s="163">
        <f>+AV668</f>
        <v>0</v>
      </c>
      <c r="AW669" s="164"/>
      <c r="AX669" s="162"/>
      <c r="AY669" s="166">
        <f>+AY668</f>
        <v>0</v>
      </c>
      <c r="AZ669" s="3"/>
    </row>
    <row r="670" spans="1:52" s="175" customFormat="1" ht="18" customHeight="1">
      <c r="A670" s="2"/>
      <c r="B670" s="6"/>
      <c r="C670" s="2"/>
      <c r="D670" s="2"/>
      <c r="E670" s="2"/>
      <c r="F670" s="10"/>
      <c r="G670" s="10"/>
      <c r="H670" s="174"/>
      <c r="I670" s="174"/>
      <c r="J670" s="174"/>
      <c r="K670" s="174"/>
      <c r="N670" s="176">
        <f t="shared" si="670"/>
        <v>0</v>
      </c>
      <c r="O670" s="177"/>
      <c r="P670" s="178"/>
      <c r="Q670" s="179"/>
      <c r="R670" s="180">
        <f t="shared" si="671"/>
        <v>0</v>
      </c>
      <c r="S670" s="177"/>
      <c r="T670" s="179"/>
      <c r="U670" s="180">
        <f t="shared" si="672"/>
        <v>0</v>
      </c>
      <c r="V670" s="177"/>
      <c r="W670" s="181"/>
      <c r="X670" s="180">
        <f t="shared" si="673"/>
        <v>0</v>
      </c>
      <c r="Y670" s="177"/>
      <c r="Z670" s="179"/>
      <c r="AA670" s="180">
        <f t="shared" si="674"/>
        <v>0</v>
      </c>
      <c r="AB670" s="177"/>
      <c r="AC670" s="179"/>
      <c r="AD670" s="180">
        <f t="shared" si="675"/>
        <v>0</v>
      </c>
      <c r="AE670" s="177"/>
      <c r="AF670" s="179"/>
      <c r="AG670" s="177">
        <f t="shared" si="676"/>
        <v>0</v>
      </c>
      <c r="AH670" s="177"/>
      <c r="AI670" s="179"/>
      <c r="AJ670" s="180">
        <f t="shared" si="677"/>
        <v>0</v>
      </c>
      <c r="AK670" s="177"/>
      <c r="AL670" s="179"/>
      <c r="AM670" s="180">
        <f t="shared" si="678"/>
        <v>0</v>
      </c>
      <c r="AN670" s="177"/>
      <c r="AO670" s="179"/>
      <c r="AP670" s="180">
        <f t="shared" si="679"/>
        <v>0</v>
      </c>
      <c r="AQ670" s="177"/>
      <c r="AR670" s="179"/>
      <c r="AS670" s="180">
        <f t="shared" si="680"/>
        <v>0</v>
      </c>
      <c r="AT670" s="177"/>
      <c r="AU670" s="179"/>
      <c r="AV670" s="180">
        <f t="shared" si="681"/>
        <v>0</v>
      </c>
      <c r="AW670" s="177"/>
      <c r="AX670" s="179"/>
      <c r="AY670" s="177">
        <f t="shared" si="682"/>
        <v>0</v>
      </c>
      <c r="AZ670" s="6"/>
    </row>
    <row r="671" spans="1:52" s="50" customFormat="1" ht="60" customHeight="1">
      <c r="A671" s="2"/>
      <c r="B671" s="6"/>
      <c r="C671" s="2"/>
      <c r="D671" s="2"/>
      <c r="E671" s="2"/>
      <c r="F671" s="10"/>
      <c r="G671" s="10"/>
      <c r="H671" s="253"/>
      <c r="I671" s="254"/>
      <c r="J671" s="254"/>
      <c r="K671" s="254"/>
      <c r="L671" s="41"/>
      <c r="M671" s="41"/>
      <c r="N671" s="186">
        <f t="shared" si="670"/>
        <v>0</v>
      </c>
      <c r="O671" s="187"/>
      <c r="P671" s="188"/>
      <c r="Q671" s="189"/>
      <c r="R671" s="49">
        <f t="shared" si="671"/>
        <v>0</v>
      </c>
      <c r="S671" s="190"/>
      <c r="T671" s="189"/>
      <c r="U671" s="49">
        <f t="shared" si="672"/>
        <v>0</v>
      </c>
      <c r="V671" s="190"/>
      <c r="W671" s="48"/>
      <c r="X671" s="49">
        <f t="shared" si="673"/>
        <v>0</v>
      </c>
      <c r="Y671" s="190"/>
      <c r="Z671" s="189"/>
      <c r="AA671" s="49">
        <f t="shared" si="674"/>
        <v>0</v>
      </c>
      <c r="AB671" s="190"/>
      <c r="AC671" s="189"/>
      <c r="AD671" s="49">
        <f t="shared" si="675"/>
        <v>0</v>
      </c>
      <c r="AE671" s="190"/>
      <c r="AF671" s="189"/>
      <c r="AG671" s="191">
        <f t="shared" si="676"/>
        <v>0</v>
      </c>
      <c r="AH671" s="191"/>
      <c r="AI671" s="189"/>
      <c r="AJ671" s="49">
        <f t="shared" si="677"/>
        <v>0</v>
      </c>
      <c r="AK671" s="190"/>
      <c r="AL671" s="189"/>
      <c r="AM671" s="49">
        <f t="shared" si="678"/>
        <v>0</v>
      </c>
      <c r="AN671" s="190"/>
      <c r="AO671" s="189"/>
      <c r="AP671" s="49">
        <f t="shared" si="679"/>
        <v>0</v>
      </c>
      <c r="AQ671" s="190"/>
      <c r="AR671" s="189"/>
      <c r="AS671" s="49">
        <f t="shared" si="680"/>
        <v>0</v>
      </c>
      <c r="AT671" s="190"/>
      <c r="AU671" s="189"/>
      <c r="AV671" s="49">
        <f t="shared" si="681"/>
        <v>0</v>
      </c>
      <c r="AW671" s="190"/>
      <c r="AX671" s="189"/>
      <c r="AY671" s="191">
        <f t="shared" si="682"/>
        <v>0</v>
      </c>
      <c r="AZ671" s="6"/>
    </row>
    <row r="672" spans="1:52" s="3" customFormat="1" ht="30" customHeight="1">
      <c r="A672" s="2"/>
      <c r="B672" s="6"/>
      <c r="C672" s="2"/>
      <c r="D672" s="2"/>
      <c r="E672" s="2"/>
      <c r="F672" s="10"/>
      <c r="G672" s="10"/>
      <c r="H672" s="717"/>
      <c r="I672" s="718">
        <f t="shared" ref="I672:I682" si="767">+P672+S672+V672+Y672+AB672+AE672</f>
        <v>2</v>
      </c>
      <c r="J672" s="718">
        <f t="shared" ref="J672:J682" si="768">+AH672+AK672+AN672+AQ672+AT672+AW672</f>
        <v>0</v>
      </c>
      <c r="K672" s="719">
        <f t="shared" ref="K672:K682" si="769">+I672+J672</f>
        <v>2</v>
      </c>
      <c r="L672" s="197">
        <f>D493-K672</f>
        <v>-2</v>
      </c>
      <c r="M672" s="113" t="e">
        <f>+L672/D493</f>
        <v>#DIV/0!</v>
      </c>
      <c r="N672" s="114">
        <f t="shared" si="670"/>
        <v>4273.5</v>
      </c>
      <c r="O672" s="198">
        <f>+F493-(R672+U672+X672+AA672+AD672+AG672+AJ672+AM672+AP672+AS672+AV672+AY672)</f>
        <v>726.5</v>
      </c>
      <c r="P672" s="97"/>
      <c r="Q672" s="98"/>
      <c r="R672" s="99">
        <f t="shared" si="671"/>
        <v>0</v>
      </c>
      <c r="S672" s="273">
        <v>1</v>
      </c>
      <c r="T672" s="274">
        <v>700</v>
      </c>
      <c r="U672" s="275">
        <f t="shared" si="672"/>
        <v>700</v>
      </c>
      <c r="V672" s="276">
        <v>1</v>
      </c>
      <c r="W672" s="277">
        <v>3573.5</v>
      </c>
      <c r="X672" s="272">
        <f t="shared" si="673"/>
        <v>3573.5</v>
      </c>
      <c r="Y672" s="100"/>
      <c r="Z672" s="98"/>
      <c r="AA672" s="99">
        <f t="shared" si="674"/>
        <v>0</v>
      </c>
      <c r="AB672" s="100"/>
      <c r="AC672" s="98"/>
      <c r="AD672" s="99">
        <f t="shared" si="675"/>
        <v>0</v>
      </c>
      <c r="AE672" s="100"/>
      <c r="AF672" s="98"/>
      <c r="AG672" s="93">
        <f t="shared" si="676"/>
        <v>0</v>
      </c>
      <c r="AH672" s="93"/>
      <c r="AI672" s="98"/>
      <c r="AJ672" s="99">
        <f t="shared" si="677"/>
        <v>0</v>
      </c>
      <c r="AK672" s="100"/>
      <c r="AL672" s="98"/>
      <c r="AM672" s="99">
        <f t="shared" si="678"/>
        <v>0</v>
      </c>
      <c r="AN672" s="100"/>
      <c r="AO672" s="98"/>
      <c r="AP672" s="99">
        <f t="shared" si="679"/>
        <v>0</v>
      </c>
      <c r="AQ672" s="100"/>
      <c r="AR672" s="98"/>
      <c r="AS672" s="99">
        <f t="shared" si="680"/>
        <v>0</v>
      </c>
      <c r="AT672" s="100"/>
      <c r="AU672" s="98"/>
      <c r="AV672" s="99">
        <f t="shared" si="681"/>
        <v>0</v>
      </c>
      <c r="AW672" s="100"/>
      <c r="AX672" s="98"/>
      <c r="AY672" s="93">
        <f t="shared" si="682"/>
        <v>0</v>
      </c>
    </row>
    <row r="673" spans="1:52" s="3" customFormat="1" ht="30" customHeight="1">
      <c r="A673" s="2"/>
      <c r="B673" s="6"/>
      <c r="C673" s="2"/>
      <c r="D673" s="2"/>
      <c r="E673" s="2"/>
      <c r="F673" s="10"/>
      <c r="G673" s="10"/>
      <c r="H673" s="717"/>
      <c r="I673" s="718">
        <f t="shared" si="767"/>
        <v>2</v>
      </c>
      <c r="J673" s="718">
        <f t="shared" si="768"/>
        <v>0</v>
      </c>
      <c r="K673" s="719">
        <f t="shared" si="769"/>
        <v>2</v>
      </c>
      <c r="L673" s="197">
        <f>D494-K673</f>
        <v>-2</v>
      </c>
      <c r="M673" s="113" t="e">
        <f>+L673/D494</f>
        <v>#DIV/0!</v>
      </c>
      <c r="N673" s="114">
        <f t="shared" si="670"/>
        <v>20000</v>
      </c>
      <c r="O673" s="198">
        <f>+F494-(R673+U673+X673+AA673+AD673+AG673+AJ673+AM673+AP673+AS673+AV673+AY673)</f>
        <v>24500</v>
      </c>
      <c r="P673" s="720">
        <v>1</v>
      </c>
      <c r="Q673" s="274">
        <v>10000</v>
      </c>
      <c r="R673" s="275">
        <f t="shared" si="671"/>
        <v>10000</v>
      </c>
      <c r="S673" s="273">
        <v>1</v>
      </c>
      <c r="T673" s="274">
        <v>10000</v>
      </c>
      <c r="U673" s="275">
        <f t="shared" si="672"/>
        <v>10000</v>
      </c>
      <c r="V673" s="100"/>
      <c r="W673" s="101"/>
      <c r="X673" s="99">
        <f t="shared" si="673"/>
        <v>0</v>
      </c>
      <c r="Y673" s="100"/>
      <c r="Z673" s="98"/>
      <c r="AA673" s="99">
        <f t="shared" si="674"/>
        <v>0</v>
      </c>
      <c r="AB673" s="100"/>
      <c r="AC673" s="98"/>
      <c r="AD673" s="99">
        <f t="shared" si="675"/>
        <v>0</v>
      </c>
      <c r="AE673" s="100"/>
      <c r="AF673" s="98"/>
      <c r="AG673" s="93">
        <f t="shared" si="676"/>
        <v>0</v>
      </c>
      <c r="AH673" s="93"/>
      <c r="AI673" s="98"/>
      <c r="AJ673" s="99">
        <f t="shared" si="677"/>
        <v>0</v>
      </c>
      <c r="AK673" s="100"/>
      <c r="AL673" s="98"/>
      <c r="AM673" s="99">
        <f t="shared" si="678"/>
        <v>0</v>
      </c>
      <c r="AN673" s="100"/>
      <c r="AO673" s="98"/>
      <c r="AP673" s="99">
        <f t="shared" si="679"/>
        <v>0</v>
      </c>
      <c r="AQ673" s="100"/>
      <c r="AR673" s="98"/>
      <c r="AS673" s="99">
        <f t="shared" si="680"/>
        <v>0</v>
      </c>
      <c r="AT673" s="100"/>
      <c r="AU673" s="98"/>
      <c r="AV673" s="99">
        <f t="shared" si="681"/>
        <v>0</v>
      </c>
      <c r="AW673" s="100"/>
      <c r="AX673" s="98"/>
      <c r="AY673" s="93">
        <f t="shared" si="682"/>
        <v>0</v>
      </c>
    </row>
    <row r="674" spans="1:52" s="3" customFormat="1" ht="30" customHeight="1">
      <c r="A674" s="2"/>
      <c r="B674" s="6"/>
      <c r="C674" s="2"/>
      <c r="D674" s="2"/>
      <c r="E674" s="2"/>
      <c r="F674" s="10"/>
      <c r="G674" s="10"/>
      <c r="H674" s="717"/>
      <c r="I674" s="718">
        <f t="shared" si="767"/>
        <v>1</v>
      </c>
      <c r="J674" s="718">
        <f t="shared" si="768"/>
        <v>0</v>
      </c>
      <c r="K674" s="719">
        <f t="shared" si="769"/>
        <v>1</v>
      </c>
      <c r="L674" s="197">
        <f>D495-K674</f>
        <v>-1</v>
      </c>
      <c r="M674" s="113" t="e">
        <f>+L674/D495</f>
        <v>#DIV/0!</v>
      </c>
      <c r="N674" s="114">
        <f t="shared" si="670"/>
        <v>7000</v>
      </c>
      <c r="O674" s="198">
        <f>+F495-(R674+U674+X674+AA674+AD674+AG674+AJ674+AM674+AP674+AS674+AV674+AY674)</f>
        <v>3000</v>
      </c>
      <c r="P674" s="97"/>
      <c r="Q674" s="98"/>
      <c r="R674" s="99">
        <f t="shared" si="671"/>
        <v>0</v>
      </c>
      <c r="S674" s="273">
        <v>1</v>
      </c>
      <c r="T674" s="274">
        <v>7000</v>
      </c>
      <c r="U674" s="275">
        <f t="shared" si="672"/>
        <v>7000</v>
      </c>
      <c r="V674" s="100"/>
      <c r="W674" s="101"/>
      <c r="X674" s="99">
        <f t="shared" si="673"/>
        <v>0</v>
      </c>
      <c r="Y674" s="100"/>
      <c r="Z674" s="98"/>
      <c r="AA674" s="99">
        <f t="shared" si="674"/>
        <v>0</v>
      </c>
      <c r="AB674" s="100"/>
      <c r="AC674" s="98"/>
      <c r="AD674" s="99">
        <f t="shared" si="675"/>
        <v>0</v>
      </c>
      <c r="AE674" s="100"/>
      <c r="AF674" s="98"/>
      <c r="AG674" s="93">
        <f t="shared" si="676"/>
        <v>0</v>
      </c>
      <c r="AH674" s="93"/>
      <c r="AI674" s="98"/>
      <c r="AJ674" s="99">
        <f t="shared" si="677"/>
        <v>0</v>
      </c>
      <c r="AK674" s="100"/>
      <c r="AL674" s="98"/>
      <c r="AM674" s="99">
        <f t="shared" si="678"/>
        <v>0</v>
      </c>
      <c r="AN674" s="100"/>
      <c r="AO674" s="98"/>
      <c r="AP674" s="99">
        <f t="shared" si="679"/>
        <v>0</v>
      </c>
      <c r="AQ674" s="100"/>
      <c r="AR674" s="98"/>
      <c r="AS674" s="99">
        <f t="shared" si="680"/>
        <v>0</v>
      </c>
      <c r="AT674" s="100"/>
      <c r="AU674" s="98"/>
      <c r="AV674" s="99">
        <f t="shared" si="681"/>
        <v>0</v>
      </c>
      <c r="AW674" s="100"/>
      <c r="AX674" s="98"/>
      <c r="AY674" s="93">
        <f t="shared" si="682"/>
        <v>0</v>
      </c>
    </row>
    <row r="675" spans="1:52" s="3" customFormat="1" ht="30" customHeight="1">
      <c r="A675" s="2"/>
      <c r="B675" s="6"/>
      <c r="C675" s="2"/>
      <c r="D675" s="2"/>
      <c r="E675" s="2"/>
      <c r="F675" s="10"/>
      <c r="G675" s="10"/>
      <c r="H675" s="717"/>
      <c r="I675" s="718">
        <f t="shared" ref="I675:J675" si="770">SUM(I676:I682)</f>
        <v>117.6</v>
      </c>
      <c r="J675" s="718">
        <f t="shared" si="770"/>
        <v>0</v>
      </c>
      <c r="K675" s="719">
        <f t="shared" si="769"/>
        <v>117.6</v>
      </c>
      <c r="L675" s="91" t="e">
        <f>#REF!-K675</f>
        <v>#REF!</v>
      </c>
      <c r="M675" s="267" t="e">
        <f>+L675/#REF!</f>
        <v>#REF!</v>
      </c>
      <c r="N675" s="268">
        <f t="shared" ref="N675:O675" si="771">SUM(N676:N682)</f>
        <v>8034.41</v>
      </c>
      <c r="O675" s="269" t="e">
        <f t="shared" si="771"/>
        <v>#REF!</v>
      </c>
      <c r="P675" s="97"/>
      <c r="Q675" s="98"/>
      <c r="R675" s="99">
        <f t="shared" ref="R675" si="772">SUM(R676:R682)</f>
        <v>0</v>
      </c>
      <c r="S675" s="100"/>
      <c r="T675" s="98"/>
      <c r="U675" s="99">
        <f t="shared" ref="U675" si="773">SUM(U676:U682)</f>
        <v>0</v>
      </c>
      <c r="V675" s="100"/>
      <c r="W675" s="101"/>
      <c r="X675" s="99">
        <f t="shared" ref="X675" si="774">SUM(X676:X682)</f>
        <v>0</v>
      </c>
      <c r="Y675" s="100"/>
      <c r="Z675" s="98"/>
      <c r="AA675" s="99">
        <f>SUM(AA676:AA682)</f>
        <v>8034.41</v>
      </c>
      <c r="AB675" s="100"/>
      <c r="AC675" s="98"/>
      <c r="AD675" s="99">
        <f t="shared" ref="AD675" si="775">SUM(AD676:AD682)</f>
        <v>0</v>
      </c>
      <c r="AE675" s="100"/>
      <c r="AF675" s="98"/>
      <c r="AG675" s="93">
        <f t="shared" ref="AG675" si="776">SUM(AG676:AG682)</f>
        <v>0</v>
      </c>
      <c r="AH675" s="93"/>
      <c r="AI675" s="98"/>
      <c r="AJ675" s="99">
        <f t="shared" ref="AJ675" si="777">SUM(AJ676:AJ682)</f>
        <v>0</v>
      </c>
      <c r="AK675" s="100"/>
      <c r="AL675" s="98"/>
      <c r="AM675" s="99">
        <f t="shared" ref="AM675" si="778">SUM(AM676:AM682)</f>
        <v>0</v>
      </c>
      <c r="AN675" s="100"/>
      <c r="AO675" s="98"/>
      <c r="AP675" s="99">
        <f t="shared" ref="AP675" si="779">SUM(AP676:AP682)</f>
        <v>0</v>
      </c>
      <c r="AQ675" s="100"/>
      <c r="AR675" s="98"/>
      <c r="AS675" s="99">
        <f t="shared" ref="AS675" si="780">SUM(AS676:AS682)</f>
        <v>0</v>
      </c>
      <c r="AT675" s="100"/>
      <c r="AU675" s="98"/>
      <c r="AV675" s="99">
        <f t="shared" ref="AV675" si="781">SUM(AV676:AV682)</f>
        <v>0</v>
      </c>
      <c r="AW675" s="100"/>
      <c r="AX675" s="98"/>
      <c r="AY675" s="93">
        <f t="shared" ref="AY675" si="782">SUM(AY676:AY682)</f>
        <v>0</v>
      </c>
    </row>
    <row r="676" spans="1:52" ht="71.25" customHeight="1">
      <c r="H676" s="721"/>
      <c r="I676" s="722">
        <f t="shared" si="767"/>
        <v>17.78</v>
      </c>
      <c r="J676" s="722">
        <f t="shared" si="768"/>
        <v>0</v>
      </c>
      <c r="K676" s="723">
        <f t="shared" si="769"/>
        <v>17.78</v>
      </c>
      <c r="L676" s="197" t="e">
        <f>#REF!-K676</f>
        <v>#REF!</v>
      </c>
      <c r="M676" s="113" t="e">
        <f>+L676/#REF!</f>
        <v>#REF!</v>
      </c>
      <c r="N676" s="114">
        <f t="shared" ref="N676:N682" si="783">+R676+U676+X676+AA676+AD676+AG676+AJ676+AM676+AP676+AS676+AV676+AY676</f>
        <v>320.04000000000002</v>
      </c>
      <c r="O676" s="198" t="e">
        <f>+#REF!-(R676+U676+X676+AA676+AD676+AG676+AJ676+AM676+AP676+AS676+AV676+AY676)</f>
        <v>#REF!</v>
      </c>
      <c r="P676" s="82"/>
      <c r="Q676" s="75"/>
      <c r="R676" s="76">
        <f t="shared" si="671"/>
        <v>0</v>
      </c>
      <c r="S676" s="74"/>
      <c r="T676" s="75"/>
      <c r="U676" s="76">
        <f t="shared" si="672"/>
        <v>0</v>
      </c>
      <c r="V676" s="74"/>
      <c r="W676" s="83"/>
      <c r="X676" s="76">
        <f t="shared" si="673"/>
        <v>0</v>
      </c>
      <c r="Y676" s="71">
        <v>17.78</v>
      </c>
      <c r="Z676" s="66">
        <v>18</v>
      </c>
      <c r="AA676" s="67">
        <f t="shared" si="674"/>
        <v>320.04000000000002</v>
      </c>
      <c r="AB676" s="74"/>
      <c r="AC676" s="75"/>
      <c r="AD676" s="76">
        <f t="shared" si="675"/>
        <v>0</v>
      </c>
      <c r="AE676" s="74"/>
      <c r="AF676" s="75"/>
      <c r="AG676" s="61">
        <f t="shared" si="676"/>
        <v>0</v>
      </c>
      <c r="AH676" s="61"/>
      <c r="AI676" s="75"/>
      <c r="AJ676" s="76">
        <f t="shared" si="677"/>
        <v>0</v>
      </c>
      <c r="AK676" s="74"/>
      <c r="AL676" s="75"/>
      <c r="AM676" s="76">
        <f t="shared" si="678"/>
        <v>0</v>
      </c>
      <c r="AN676" s="74"/>
      <c r="AO676" s="75"/>
      <c r="AP676" s="76">
        <f t="shared" si="679"/>
        <v>0</v>
      </c>
      <c r="AQ676" s="74"/>
      <c r="AR676" s="75"/>
      <c r="AS676" s="76">
        <f t="shared" si="680"/>
        <v>0</v>
      </c>
      <c r="AT676" s="74"/>
      <c r="AU676" s="75"/>
      <c r="AV676" s="76">
        <f t="shared" si="681"/>
        <v>0</v>
      </c>
      <c r="AW676" s="74"/>
      <c r="AX676" s="75"/>
      <c r="AY676" s="61">
        <f t="shared" si="682"/>
        <v>0</v>
      </c>
    </row>
    <row r="677" spans="1:52" ht="66.75" customHeight="1">
      <c r="H677" s="721"/>
      <c r="I677" s="722">
        <f t="shared" si="767"/>
        <v>4.62</v>
      </c>
      <c r="J677" s="722">
        <f t="shared" si="768"/>
        <v>0</v>
      </c>
      <c r="K677" s="723">
        <f t="shared" si="769"/>
        <v>4.62</v>
      </c>
      <c r="L677" s="197" t="e">
        <f>#REF!-K677</f>
        <v>#REF!</v>
      </c>
      <c r="M677" s="113" t="e">
        <f>+L677/#REF!</f>
        <v>#REF!</v>
      </c>
      <c r="N677" s="114">
        <f t="shared" si="783"/>
        <v>161.70000000000002</v>
      </c>
      <c r="O677" s="198" t="e">
        <f>+#REF!-(R677+U677+X677+AA677+AD677+AG677+AJ677+AM677+AP677+AS677+AV677+AY677)</f>
        <v>#REF!</v>
      </c>
      <c r="P677" s="82"/>
      <c r="Q677" s="75"/>
      <c r="R677" s="76">
        <f t="shared" ref="R677:R710" si="784">+P677*Q677</f>
        <v>0</v>
      </c>
      <c r="S677" s="74"/>
      <c r="T677" s="75"/>
      <c r="U677" s="76">
        <f t="shared" ref="U677:U710" si="785">+S677*T677</f>
        <v>0</v>
      </c>
      <c r="V677" s="74"/>
      <c r="W677" s="83"/>
      <c r="X677" s="76">
        <f t="shared" ref="X677:X710" si="786">+V677*W677</f>
        <v>0</v>
      </c>
      <c r="Y677" s="71">
        <v>4.62</v>
      </c>
      <c r="Z677" s="66">
        <v>35</v>
      </c>
      <c r="AA677" s="67">
        <f t="shared" ref="AA677:AA710" si="787">+Y677*Z677</f>
        <v>161.70000000000002</v>
      </c>
      <c r="AB677" s="74"/>
      <c r="AC677" s="75"/>
      <c r="AD677" s="76">
        <f t="shared" ref="AD677:AD710" si="788">+AB677*AC677</f>
        <v>0</v>
      </c>
      <c r="AE677" s="74"/>
      <c r="AF677" s="75"/>
      <c r="AG677" s="61">
        <f t="shared" ref="AG677:AG710" si="789">+AE677*AF677</f>
        <v>0</v>
      </c>
      <c r="AH677" s="61"/>
      <c r="AI677" s="75"/>
      <c r="AJ677" s="76">
        <f t="shared" ref="AJ677:AJ710" si="790">+AH677*AI677</f>
        <v>0</v>
      </c>
      <c r="AK677" s="74"/>
      <c r="AL677" s="75"/>
      <c r="AM677" s="76">
        <f t="shared" ref="AM677:AM710" si="791">+AK677*AL677</f>
        <v>0</v>
      </c>
      <c r="AN677" s="74"/>
      <c r="AO677" s="75"/>
      <c r="AP677" s="76">
        <f t="shared" ref="AP677:AP710" si="792">+AN677*AO677</f>
        <v>0</v>
      </c>
      <c r="AQ677" s="74"/>
      <c r="AR677" s="75"/>
      <c r="AS677" s="76">
        <f t="shared" ref="AS677:AS710" si="793">+AQ677*AR677</f>
        <v>0</v>
      </c>
      <c r="AT677" s="74"/>
      <c r="AU677" s="75"/>
      <c r="AV677" s="76">
        <f t="shared" ref="AV677:AV710" si="794">+AT677*AU677</f>
        <v>0</v>
      </c>
      <c r="AW677" s="74"/>
      <c r="AX677" s="75"/>
      <c r="AY677" s="61">
        <f t="shared" ref="AY677:AY710" si="795">+AW677*AX677</f>
        <v>0</v>
      </c>
    </row>
    <row r="678" spans="1:52" ht="47.25" customHeight="1">
      <c r="H678" s="721"/>
      <c r="I678" s="722">
        <f t="shared" si="767"/>
        <v>73.95</v>
      </c>
      <c r="J678" s="722">
        <f t="shared" si="768"/>
        <v>0</v>
      </c>
      <c r="K678" s="723">
        <f t="shared" si="769"/>
        <v>73.95</v>
      </c>
      <c r="L678" s="197" t="e">
        <f>#REF!-K678</f>
        <v>#REF!</v>
      </c>
      <c r="M678" s="113" t="e">
        <f>+L678/#REF!</f>
        <v>#REF!</v>
      </c>
      <c r="N678" s="114">
        <f t="shared" si="783"/>
        <v>162.69000000000003</v>
      </c>
      <c r="O678" s="198" t="e">
        <f>+#REF!-(R678+U678+X678+AA678+AD678+AG678+AJ678+AM678+AP678+AS678+AV678+AY678)</f>
        <v>#REF!</v>
      </c>
      <c r="P678" s="82"/>
      <c r="Q678" s="75"/>
      <c r="R678" s="76">
        <f t="shared" si="784"/>
        <v>0</v>
      </c>
      <c r="S678" s="74"/>
      <c r="T678" s="75"/>
      <c r="U678" s="76">
        <f t="shared" si="785"/>
        <v>0</v>
      </c>
      <c r="V678" s="74"/>
      <c r="W678" s="83"/>
      <c r="X678" s="76">
        <f t="shared" si="786"/>
        <v>0</v>
      </c>
      <c r="Y678" s="71">
        <v>73.95</v>
      </c>
      <c r="Z678" s="66">
        <v>2.2000000000000002</v>
      </c>
      <c r="AA678" s="67">
        <f t="shared" si="787"/>
        <v>162.69000000000003</v>
      </c>
      <c r="AB678" s="74"/>
      <c r="AC678" s="75"/>
      <c r="AD678" s="76">
        <f t="shared" si="788"/>
        <v>0</v>
      </c>
      <c r="AE678" s="74"/>
      <c r="AF678" s="75"/>
      <c r="AG678" s="61">
        <f t="shared" si="789"/>
        <v>0</v>
      </c>
      <c r="AH678" s="61"/>
      <c r="AI678" s="75"/>
      <c r="AJ678" s="76">
        <f t="shared" si="790"/>
        <v>0</v>
      </c>
      <c r="AK678" s="74"/>
      <c r="AL678" s="75"/>
      <c r="AM678" s="76">
        <f t="shared" si="791"/>
        <v>0</v>
      </c>
      <c r="AN678" s="74"/>
      <c r="AO678" s="75"/>
      <c r="AP678" s="76">
        <f t="shared" si="792"/>
        <v>0</v>
      </c>
      <c r="AQ678" s="74"/>
      <c r="AR678" s="75"/>
      <c r="AS678" s="76">
        <f t="shared" si="793"/>
        <v>0</v>
      </c>
      <c r="AT678" s="74"/>
      <c r="AU678" s="75"/>
      <c r="AV678" s="76">
        <f t="shared" si="794"/>
        <v>0</v>
      </c>
      <c r="AW678" s="74"/>
      <c r="AX678" s="75"/>
      <c r="AY678" s="61">
        <f t="shared" si="795"/>
        <v>0</v>
      </c>
    </row>
    <row r="679" spans="1:52" ht="46.5" customHeight="1">
      <c r="H679" s="721"/>
      <c r="I679" s="722">
        <f t="shared" si="767"/>
        <v>2.6</v>
      </c>
      <c r="J679" s="722">
        <f t="shared" si="768"/>
        <v>0</v>
      </c>
      <c r="K679" s="723">
        <f t="shared" si="769"/>
        <v>2.6</v>
      </c>
      <c r="L679" s="197" t="e">
        <f>#REF!-K679</f>
        <v>#REF!</v>
      </c>
      <c r="M679" s="113" t="e">
        <f>+L679/#REF!</f>
        <v>#REF!</v>
      </c>
      <c r="N679" s="114">
        <f t="shared" si="783"/>
        <v>650</v>
      </c>
      <c r="O679" s="198" t="e">
        <f>+#REF!-(R679+U679+X679+AA679+AD679+AG679+AJ679+AM679+AP679+AS679+AV679+AY679)</f>
        <v>#REF!</v>
      </c>
      <c r="P679" s="82"/>
      <c r="Q679" s="75"/>
      <c r="R679" s="76">
        <f t="shared" si="784"/>
        <v>0</v>
      </c>
      <c r="S679" s="74"/>
      <c r="T679" s="75"/>
      <c r="U679" s="76">
        <f t="shared" si="785"/>
        <v>0</v>
      </c>
      <c r="V679" s="74"/>
      <c r="W679" s="83"/>
      <c r="X679" s="76">
        <f t="shared" si="786"/>
        <v>0</v>
      </c>
      <c r="Y679" s="71">
        <v>2.6</v>
      </c>
      <c r="Z679" s="66">
        <v>250</v>
      </c>
      <c r="AA679" s="67">
        <f t="shared" si="787"/>
        <v>650</v>
      </c>
      <c r="AB679" s="74"/>
      <c r="AC679" s="75"/>
      <c r="AD679" s="76">
        <f t="shared" si="788"/>
        <v>0</v>
      </c>
      <c r="AE679" s="74"/>
      <c r="AF679" s="75"/>
      <c r="AG679" s="61">
        <f t="shared" si="789"/>
        <v>0</v>
      </c>
      <c r="AH679" s="61"/>
      <c r="AI679" s="75"/>
      <c r="AJ679" s="76">
        <f t="shared" si="790"/>
        <v>0</v>
      </c>
      <c r="AK679" s="74"/>
      <c r="AL679" s="75"/>
      <c r="AM679" s="76">
        <f t="shared" si="791"/>
        <v>0</v>
      </c>
      <c r="AN679" s="74"/>
      <c r="AO679" s="75"/>
      <c r="AP679" s="76">
        <f t="shared" si="792"/>
        <v>0</v>
      </c>
      <c r="AQ679" s="74"/>
      <c r="AR679" s="75"/>
      <c r="AS679" s="76">
        <f t="shared" si="793"/>
        <v>0</v>
      </c>
      <c r="AT679" s="74"/>
      <c r="AU679" s="75"/>
      <c r="AV679" s="76">
        <f t="shared" si="794"/>
        <v>0</v>
      </c>
      <c r="AW679" s="74"/>
      <c r="AX679" s="75"/>
      <c r="AY679" s="61">
        <f t="shared" si="795"/>
        <v>0</v>
      </c>
    </row>
    <row r="680" spans="1:52" ht="30" customHeight="1">
      <c r="H680" s="721"/>
      <c r="I680" s="722">
        <f t="shared" si="767"/>
        <v>16.649999999999999</v>
      </c>
      <c r="J680" s="722">
        <f t="shared" si="768"/>
        <v>0</v>
      </c>
      <c r="K680" s="723">
        <f t="shared" si="769"/>
        <v>16.649999999999999</v>
      </c>
      <c r="L680" s="197" t="e">
        <f>#REF!-K680</f>
        <v>#REF!</v>
      </c>
      <c r="M680" s="113" t="e">
        <f>+L680/#REF!</f>
        <v>#REF!</v>
      </c>
      <c r="N680" s="114">
        <f t="shared" si="783"/>
        <v>466.19999999999993</v>
      </c>
      <c r="O680" s="198" t="e">
        <f>+#REF!-(R680+U680+X680+AA680+AD680+AG680+AJ680+AM680+AP680+AS680+AV680+AY680)</f>
        <v>#REF!</v>
      </c>
      <c r="P680" s="82"/>
      <c r="Q680" s="75"/>
      <c r="R680" s="76">
        <f t="shared" si="784"/>
        <v>0</v>
      </c>
      <c r="S680" s="74"/>
      <c r="T680" s="75"/>
      <c r="U680" s="76">
        <f t="shared" si="785"/>
        <v>0</v>
      </c>
      <c r="V680" s="74"/>
      <c r="W680" s="83"/>
      <c r="X680" s="76">
        <f t="shared" si="786"/>
        <v>0</v>
      </c>
      <c r="Y680" s="71">
        <v>16.649999999999999</v>
      </c>
      <c r="Z680" s="66">
        <v>28</v>
      </c>
      <c r="AA680" s="67">
        <f t="shared" si="787"/>
        <v>466.19999999999993</v>
      </c>
      <c r="AB680" s="74"/>
      <c r="AC680" s="75"/>
      <c r="AD680" s="76">
        <f t="shared" si="788"/>
        <v>0</v>
      </c>
      <c r="AE680" s="74"/>
      <c r="AF680" s="75"/>
      <c r="AG680" s="61">
        <f t="shared" si="789"/>
        <v>0</v>
      </c>
      <c r="AH680" s="61"/>
      <c r="AI680" s="75"/>
      <c r="AJ680" s="76">
        <f t="shared" si="790"/>
        <v>0</v>
      </c>
      <c r="AK680" s="74"/>
      <c r="AL680" s="75"/>
      <c r="AM680" s="76">
        <f t="shared" si="791"/>
        <v>0</v>
      </c>
      <c r="AN680" s="74"/>
      <c r="AO680" s="75"/>
      <c r="AP680" s="76">
        <f t="shared" si="792"/>
        <v>0</v>
      </c>
      <c r="AQ680" s="74"/>
      <c r="AR680" s="75"/>
      <c r="AS680" s="76">
        <f t="shared" si="793"/>
        <v>0</v>
      </c>
      <c r="AT680" s="74"/>
      <c r="AU680" s="75"/>
      <c r="AV680" s="76">
        <f t="shared" si="794"/>
        <v>0</v>
      </c>
      <c r="AW680" s="74"/>
      <c r="AX680" s="75"/>
      <c r="AY680" s="61">
        <f t="shared" si="795"/>
        <v>0</v>
      </c>
    </row>
    <row r="681" spans="1:52" ht="30" customHeight="1">
      <c r="H681" s="721"/>
      <c r="I681" s="722">
        <f t="shared" si="767"/>
        <v>1</v>
      </c>
      <c r="J681" s="722">
        <f t="shared" si="768"/>
        <v>0</v>
      </c>
      <c r="K681" s="723">
        <f t="shared" si="769"/>
        <v>1</v>
      </c>
      <c r="L681" s="197" t="e">
        <f>#REF!-K681</f>
        <v>#REF!</v>
      </c>
      <c r="M681" s="113" t="e">
        <f>+L681/#REF!</f>
        <v>#REF!</v>
      </c>
      <c r="N681" s="114">
        <f t="shared" si="783"/>
        <v>1260</v>
      </c>
      <c r="O681" s="198" t="e">
        <f>+#REF!-(R681+U681+X681+AA681+AD681+AG681+AJ681+AM681+AP681+AS681+AV681+AY681)</f>
        <v>#REF!</v>
      </c>
      <c r="P681" s="82"/>
      <c r="Q681" s="75"/>
      <c r="R681" s="76">
        <f t="shared" si="784"/>
        <v>0</v>
      </c>
      <c r="S681" s="74"/>
      <c r="T681" s="75"/>
      <c r="U681" s="76">
        <f t="shared" si="785"/>
        <v>0</v>
      </c>
      <c r="V681" s="74"/>
      <c r="W681" s="83"/>
      <c r="X681" s="76">
        <f t="shared" si="786"/>
        <v>0</v>
      </c>
      <c r="Y681" s="71">
        <v>1</v>
      </c>
      <c r="Z681" s="66">
        <v>1260</v>
      </c>
      <c r="AA681" s="67">
        <f t="shared" si="787"/>
        <v>1260</v>
      </c>
      <c r="AB681" s="74"/>
      <c r="AC681" s="75"/>
      <c r="AD681" s="76">
        <f t="shared" si="788"/>
        <v>0</v>
      </c>
      <c r="AE681" s="74"/>
      <c r="AF681" s="75"/>
      <c r="AG681" s="61">
        <f t="shared" si="789"/>
        <v>0</v>
      </c>
      <c r="AH681" s="61"/>
      <c r="AI681" s="75"/>
      <c r="AJ681" s="76">
        <f t="shared" si="790"/>
        <v>0</v>
      </c>
      <c r="AK681" s="74"/>
      <c r="AL681" s="75"/>
      <c r="AM681" s="76">
        <f t="shared" si="791"/>
        <v>0</v>
      </c>
      <c r="AN681" s="74"/>
      <c r="AO681" s="75"/>
      <c r="AP681" s="76">
        <f t="shared" si="792"/>
        <v>0</v>
      </c>
      <c r="AQ681" s="74"/>
      <c r="AR681" s="75"/>
      <c r="AS681" s="76">
        <f t="shared" si="793"/>
        <v>0</v>
      </c>
      <c r="AT681" s="74"/>
      <c r="AU681" s="75"/>
      <c r="AV681" s="76">
        <f t="shared" si="794"/>
        <v>0</v>
      </c>
      <c r="AW681" s="74"/>
      <c r="AX681" s="75"/>
      <c r="AY681" s="61">
        <f t="shared" si="795"/>
        <v>0</v>
      </c>
    </row>
    <row r="682" spans="1:52" ht="48.75" customHeight="1">
      <c r="H682" s="721"/>
      <c r="I682" s="722">
        <f t="shared" si="767"/>
        <v>1</v>
      </c>
      <c r="J682" s="722">
        <f t="shared" si="768"/>
        <v>0</v>
      </c>
      <c r="K682" s="723">
        <f t="shared" si="769"/>
        <v>1</v>
      </c>
      <c r="L682" s="197" t="e">
        <f>#REF!-K682</f>
        <v>#REF!</v>
      </c>
      <c r="M682" s="113" t="e">
        <f>+L682/#REF!</f>
        <v>#REF!</v>
      </c>
      <c r="N682" s="114">
        <f t="shared" si="783"/>
        <v>5013.78</v>
      </c>
      <c r="O682" s="198" t="e">
        <f>+#REF!-(R682+U682+X682+AA682+AD682+AG682+AJ682+AM682+AP682+AS682+AV682+AY682)</f>
        <v>#REF!</v>
      </c>
      <c r="P682" s="82"/>
      <c r="Q682" s="75"/>
      <c r="R682" s="76">
        <f t="shared" si="784"/>
        <v>0</v>
      </c>
      <c r="S682" s="74"/>
      <c r="T682" s="75"/>
      <c r="U682" s="76">
        <f t="shared" si="785"/>
        <v>0</v>
      </c>
      <c r="V682" s="74"/>
      <c r="W682" s="83"/>
      <c r="X682" s="76">
        <f t="shared" si="786"/>
        <v>0</v>
      </c>
      <c r="Y682" s="71">
        <v>1</v>
      </c>
      <c r="Z682" s="66">
        <v>5013.78</v>
      </c>
      <c r="AA682" s="67">
        <f t="shared" si="787"/>
        <v>5013.78</v>
      </c>
      <c r="AB682" s="74"/>
      <c r="AC682" s="75"/>
      <c r="AD682" s="76">
        <f t="shared" si="788"/>
        <v>0</v>
      </c>
      <c r="AE682" s="74"/>
      <c r="AF682" s="75"/>
      <c r="AG682" s="61">
        <f t="shared" si="789"/>
        <v>0</v>
      </c>
      <c r="AH682" s="61"/>
      <c r="AI682" s="75"/>
      <c r="AJ682" s="76">
        <f t="shared" si="790"/>
        <v>0</v>
      </c>
      <c r="AK682" s="74"/>
      <c r="AL682" s="75"/>
      <c r="AM682" s="76">
        <f t="shared" si="791"/>
        <v>0</v>
      </c>
      <c r="AN682" s="74"/>
      <c r="AO682" s="75"/>
      <c r="AP682" s="76">
        <f t="shared" si="792"/>
        <v>0</v>
      </c>
      <c r="AQ682" s="74"/>
      <c r="AR682" s="75"/>
      <c r="AS682" s="76">
        <f t="shared" si="793"/>
        <v>0</v>
      </c>
      <c r="AT682" s="74"/>
      <c r="AU682" s="75"/>
      <c r="AV682" s="76">
        <f t="shared" si="794"/>
        <v>0</v>
      </c>
      <c r="AW682" s="74"/>
      <c r="AX682" s="75"/>
      <c r="AY682" s="61">
        <f t="shared" si="795"/>
        <v>0</v>
      </c>
    </row>
    <row r="683" spans="1:52" s="167" customFormat="1" ht="30" customHeight="1">
      <c r="A683" s="2"/>
      <c r="B683" s="6"/>
      <c r="C683" s="2"/>
      <c r="D683" s="2"/>
      <c r="E683" s="2"/>
      <c r="F683" s="10"/>
      <c r="G683" s="10"/>
      <c r="H683" s="715"/>
      <c r="I683" s="716"/>
      <c r="J683" s="716"/>
      <c r="K683" s="716"/>
      <c r="L683" s="159"/>
      <c r="M683" s="159"/>
      <c r="N683" s="158">
        <f>+N672+N673+N674+N675</f>
        <v>39307.910000000003</v>
      </c>
      <c r="O683" s="160" t="e">
        <f>+O672+O673+O674+O675</f>
        <v>#REF!</v>
      </c>
      <c r="P683" s="161"/>
      <c r="Q683" s="162"/>
      <c r="R683" s="163">
        <f>+R672+R673+R674+R675</f>
        <v>10000</v>
      </c>
      <c r="S683" s="164"/>
      <c r="T683" s="162"/>
      <c r="U683" s="163">
        <f>+U672+U673+U674+U675</f>
        <v>17700</v>
      </c>
      <c r="V683" s="164"/>
      <c r="W683" s="165"/>
      <c r="X683" s="163">
        <f>+X672+X673+X674+X675</f>
        <v>3573.5</v>
      </c>
      <c r="Y683" s="164"/>
      <c r="Z683" s="162"/>
      <c r="AA683" s="163">
        <f>+AA672+AA673+AA674+AA675</f>
        <v>8034.41</v>
      </c>
      <c r="AB683" s="164"/>
      <c r="AC683" s="162"/>
      <c r="AD683" s="163">
        <f>+AD672+AD673+AD674+AD675</f>
        <v>0</v>
      </c>
      <c r="AE683" s="164"/>
      <c r="AF683" s="162"/>
      <c r="AG683" s="166">
        <f>+AG672+AG673+AG674+AG675</f>
        <v>0</v>
      </c>
      <c r="AH683" s="166"/>
      <c r="AI683" s="162"/>
      <c r="AJ683" s="163">
        <f>+AJ672+AJ673+AJ674+AJ675</f>
        <v>0</v>
      </c>
      <c r="AK683" s="164"/>
      <c r="AL683" s="162"/>
      <c r="AM683" s="163">
        <f>+AM672+AM673+AM674+AM675</f>
        <v>0</v>
      </c>
      <c r="AN683" s="164"/>
      <c r="AO683" s="162"/>
      <c r="AP683" s="163">
        <f>+AP672+AP673+AP674+AP675</f>
        <v>0</v>
      </c>
      <c r="AQ683" s="164"/>
      <c r="AR683" s="162"/>
      <c r="AS683" s="163">
        <f>+AS672+AS673+AS674+AS675</f>
        <v>0</v>
      </c>
      <c r="AT683" s="164"/>
      <c r="AU683" s="162"/>
      <c r="AV683" s="163">
        <f>+AV672+AV673+AV674+AV675</f>
        <v>0</v>
      </c>
      <c r="AW683" s="164"/>
      <c r="AX683" s="162"/>
      <c r="AY683" s="166">
        <f>+AY672+AY673+AY674+AY675</f>
        <v>0</v>
      </c>
      <c r="AZ683" s="3"/>
    </row>
    <row r="684" spans="1:52" ht="15" customHeight="1">
      <c r="H684" s="724"/>
      <c r="I684" s="724"/>
      <c r="J684" s="724"/>
      <c r="K684" s="724"/>
      <c r="N684" s="724">
        <f t="shared" ref="N684:N710" si="796">+R684+U684+X684+AA684+AD684+AG684+AJ684+AM684+AP684+AS684+AV684+AY684</f>
        <v>0</v>
      </c>
      <c r="O684" s="725"/>
      <c r="P684" s="726"/>
      <c r="Q684" s="727"/>
      <c r="R684" s="11">
        <f t="shared" si="784"/>
        <v>0</v>
      </c>
      <c r="S684" s="725"/>
      <c r="T684" s="727"/>
      <c r="U684" s="11">
        <f t="shared" si="785"/>
        <v>0</v>
      </c>
      <c r="V684" s="725"/>
      <c r="X684" s="11">
        <f t="shared" si="786"/>
        <v>0</v>
      </c>
      <c r="Y684" s="725"/>
      <c r="Z684" s="727"/>
      <c r="AA684" s="11">
        <f t="shared" si="787"/>
        <v>0</v>
      </c>
      <c r="AB684" s="725"/>
      <c r="AC684" s="727"/>
      <c r="AD684" s="11">
        <f t="shared" si="788"/>
        <v>0</v>
      </c>
      <c r="AE684" s="725"/>
      <c r="AF684" s="727"/>
      <c r="AG684" s="725">
        <f t="shared" si="789"/>
        <v>0</v>
      </c>
      <c r="AH684" s="725"/>
      <c r="AI684" s="727"/>
      <c r="AJ684" s="11">
        <f t="shared" si="790"/>
        <v>0</v>
      </c>
      <c r="AK684" s="725"/>
      <c r="AL684" s="727"/>
      <c r="AM684" s="11">
        <f t="shared" si="791"/>
        <v>0</v>
      </c>
      <c r="AN684" s="725"/>
      <c r="AO684" s="727"/>
      <c r="AP684" s="11">
        <f t="shared" si="792"/>
        <v>0</v>
      </c>
      <c r="AQ684" s="725"/>
      <c r="AR684" s="727"/>
      <c r="AS684" s="11">
        <f t="shared" si="793"/>
        <v>0</v>
      </c>
      <c r="AT684" s="725"/>
      <c r="AU684" s="727"/>
      <c r="AV684" s="11">
        <f t="shared" si="794"/>
        <v>0</v>
      </c>
      <c r="AW684" s="725"/>
      <c r="AX684" s="727"/>
      <c r="AY684" s="725">
        <f t="shared" si="795"/>
        <v>0</v>
      </c>
    </row>
    <row r="685" spans="1:52" ht="30" customHeight="1">
      <c r="H685" s="728"/>
      <c r="I685" s="729"/>
      <c r="J685" s="729"/>
      <c r="K685" s="729"/>
      <c r="L685" s="23"/>
      <c r="M685" s="23"/>
      <c r="N685" s="255">
        <f t="shared" si="796"/>
        <v>0</v>
      </c>
      <c r="O685" s="256"/>
      <c r="P685" s="82"/>
      <c r="Q685" s="75"/>
      <c r="R685" s="76">
        <f t="shared" si="784"/>
        <v>0</v>
      </c>
      <c r="S685" s="74"/>
      <c r="T685" s="75"/>
      <c r="U685" s="76">
        <f t="shared" si="785"/>
        <v>0</v>
      </c>
      <c r="V685" s="74"/>
      <c r="W685" s="83"/>
      <c r="X685" s="76">
        <f t="shared" si="786"/>
        <v>0</v>
      </c>
      <c r="Y685" s="74"/>
      <c r="Z685" s="75"/>
      <c r="AA685" s="76">
        <f t="shared" si="787"/>
        <v>0</v>
      </c>
      <c r="AB685" s="74"/>
      <c r="AC685" s="75"/>
      <c r="AD685" s="76">
        <f t="shared" si="788"/>
        <v>0</v>
      </c>
      <c r="AE685" s="74"/>
      <c r="AF685" s="75"/>
      <c r="AG685" s="61">
        <f t="shared" si="789"/>
        <v>0</v>
      </c>
      <c r="AH685" s="61"/>
      <c r="AI685" s="75"/>
      <c r="AJ685" s="76">
        <f t="shared" si="790"/>
        <v>0</v>
      </c>
      <c r="AK685" s="74"/>
      <c r="AL685" s="75"/>
      <c r="AM685" s="76">
        <f t="shared" si="791"/>
        <v>0</v>
      </c>
      <c r="AN685" s="74"/>
      <c r="AO685" s="75"/>
      <c r="AP685" s="76">
        <f t="shared" si="792"/>
        <v>0</v>
      </c>
      <c r="AQ685" s="74"/>
      <c r="AR685" s="75"/>
      <c r="AS685" s="76">
        <f t="shared" si="793"/>
        <v>0</v>
      </c>
      <c r="AT685" s="74"/>
      <c r="AU685" s="75"/>
      <c r="AV685" s="76">
        <f t="shared" si="794"/>
        <v>0</v>
      </c>
      <c r="AW685" s="74"/>
      <c r="AX685" s="75"/>
      <c r="AY685" s="61">
        <f t="shared" si="795"/>
        <v>0</v>
      </c>
    </row>
    <row r="686" spans="1:52" ht="30" customHeight="1">
      <c r="H686" s="717"/>
      <c r="I686" s="718">
        <f t="shared" ref="I686" si="797">+P686+S686+V686+Y686+AB686+AE686</f>
        <v>102.2</v>
      </c>
      <c r="J686" s="718">
        <f t="shared" ref="J686" si="798">+AH686+AK686+AN686+AQ686+AT686+AW686</f>
        <v>0</v>
      </c>
      <c r="K686" s="719">
        <f t="shared" ref="K686" si="799">+I686+J686</f>
        <v>102.2</v>
      </c>
      <c r="L686" s="722">
        <f>D499-K686</f>
        <v>-102.2</v>
      </c>
      <c r="M686" s="113" t="e">
        <f>+L686/D499</f>
        <v>#DIV/0!</v>
      </c>
      <c r="N686" s="114">
        <f t="shared" si="796"/>
        <v>30499.4</v>
      </c>
      <c r="O686" s="730">
        <f>+F499-(R686+U686+X686+AA686+AD686+AG686+AJ686+AM686+AP686+AS686+AV686+AY686)</f>
        <v>-10499.400000000001</v>
      </c>
      <c r="P686" s="225">
        <v>99.2</v>
      </c>
      <c r="Q686" s="69">
        <v>190</v>
      </c>
      <c r="R686" s="70">
        <f t="shared" si="784"/>
        <v>18848</v>
      </c>
      <c r="S686" s="68">
        <v>1</v>
      </c>
      <c r="T686" s="69">
        <f>1200+3200</f>
        <v>4400</v>
      </c>
      <c r="U686" s="70">
        <f t="shared" si="785"/>
        <v>4400</v>
      </c>
      <c r="V686" s="74"/>
      <c r="W686" s="83"/>
      <c r="X686" s="76">
        <f t="shared" si="786"/>
        <v>0</v>
      </c>
      <c r="Y686" s="71">
        <v>1</v>
      </c>
      <c r="Z686" s="66">
        <v>251.4</v>
      </c>
      <c r="AA686" s="67">
        <f t="shared" si="787"/>
        <v>251.4</v>
      </c>
      <c r="AB686" s="74">
        <v>1</v>
      </c>
      <c r="AC686" s="75">
        <v>7000</v>
      </c>
      <c r="AD686" s="76">
        <f t="shared" si="788"/>
        <v>7000</v>
      </c>
      <c r="AE686" s="74"/>
      <c r="AF686" s="75"/>
      <c r="AG686" s="61">
        <f t="shared" si="789"/>
        <v>0</v>
      </c>
      <c r="AH686" s="61"/>
      <c r="AI686" s="75"/>
      <c r="AJ686" s="76">
        <f t="shared" si="790"/>
        <v>0</v>
      </c>
      <c r="AK686" s="74"/>
      <c r="AL686" s="75"/>
      <c r="AM686" s="76">
        <f t="shared" si="791"/>
        <v>0</v>
      </c>
      <c r="AN686" s="74"/>
      <c r="AO686" s="75"/>
      <c r="AP686" s="76">
        <f t="shared" si="792"/>
        <v>0</v>
      </c>
      <c r="AQ686" s="74"/>
      <c r="AR686" s="75"/>
      <c r="AS686" s="76">
        <f t="shared" si="793"/>
        <v>0</v>
      </c>
      <c r="AT686" s="74"/>
      <c r="AU686" s="75"/>
      <c r="AV686" s="76">
        <f t="shared" si="794"/>
        <v>0</v>
      </c>
      <c r="AW686" s="74"/>
      <c r="AX686" s="75"/>
      <c r="AY686" s="61">
        <f t="shared" si="795"/>
        <v>0</v>
      </c>
    </row>
    <row r="687" spans="1:52" s="167" customFormat="1" ht="30" customHeight="1">
      <c r="A687" s="2"/>
      <c r="B687" s="6"/>
      <c r="C687" s="2"/>
      <c r="D687" s="2"/>
      <c r="E687" s="2"/>
      <c r="F687" s="10"/>
      <c r="G687" s="10"/>
      <c r="H687" s="731"/>
      <c r="I687" s="732"/>
      <c r="J687" s="732"/>
      <c r="K687" s="732"/>
      <c r="L687" s="159"/>
      <c r="M687" s="159"/>
      <c r="N687" s="158">
        <f t="shared" ref="N687" si="800">+N686</f>
        <v>30499.4</v>
      </c>
      <c r="O687" s="160">
        <f t="shared" ref="O687" si="801">+O686</f>
        <v>-10499.400000000001</v>
      </c>
      <c r="P687" s="161"/>
      <c r="Q687" s="162"/>
      <c r="R687" s="163">
        <f t="shared" ref="R687" si="802">+R686</f>
        <v>18848</v>
      </c>
      <c r="S687" s="164"/>
      <c r="T687" s="162"/>
      <c r="U687" s="163">
        <f t="shared" ref="U687" si="803">+U686</f>
        <v>4400</v>
      </c>
      <c r="V687" s="164"/>
      <c r="W687" s="165"/>
      <c r="X687" s="163">
        <f t="shared" ref="X687" si="804">+X686</f>
        <v>0</v>
      </c>
      <c r="Y687" s="164"/>
      <c r="Z687" s="162"/>
      <c r="AA687" s="163">
        <f t="shared" ref="AA687" si="805">+AA686</f>
        <v>251.4</v>
      </c>
      <c r="AB687" s="164"/>
      <c r="AC687" s="162"/>
      <c r="AD687" s="163">
        <f t="shared" ref="AD687" si="806">+AD686</f>
        <v>7000</v>
      </c>
      <c r="AE687" s="164"/>
      <c r="AF687" s="162"/>
      <c r="AG687" s="166">
        <f t="shared" ref="AG687" si="807">+AG686</f>
        <v>0</v>
      </c>
      <c r="AH687" s="166"/>
      <c r="AI687" s="162"/>
      <c r="AJ687" s="163">
        <f t="shared" ref="AJ687" si="808">+AJ686</f>
        <v>0</v>
      </c>
      <c r="AK687" s="164"/>
      <c r="AL687" s="162"/>
      <c r="AM687" s="163">
        <f t="shared" ref="AM687" si="809">+AM686</f>
        <v>0</v>
      </c>
      <c r="AN687" s="164"/>
      <c r="AO687" s="162"/>
      <c r="AP687" s="163">
        <f t="shared" ref="AP687" si="810">+AP686</f>
        <v>0</v>
      </c>
      <c r="AQ687" s="164"/>
      <c r="AR687" s="162"/>
      <c r="AS687" s="163">
        <f t="shared" ref="AS687" si="811">+AS686</f>
        <v>0</v>
      </c>
      <c r="AT687" s="164"/>
      <c r="AU687" s="162"/>
      <c r="AV687" s="163">
        <f t="shared" ref="AV687" si="812">+AV686</f>
        <v>0</v>
      </c>
      <c r="AW687" s="164"/>
      <c r="AX687" s="162"/>
      <c r="AY687" s="166">
        <f t="shared" ref="AY687" si="813">+AY686</f>
        <v>0</v>
      </c>
      <c r="AZ687" s="3"/>
    </row>
    <row r="688" spans="1:52" s="175" customFormat="1" ht="17.25" customHeight="1">
      <c r="A688" s="2"/>
      <c r="B688" s="6"/>
      <c r="C688" s="2"/>
      <c r="D688" s="2"/>
      <c r="E688" s="2"/>
      <c r="F688" s="10"/>
      <c r="G688" s="10"/>
      <c r="H688" s="733"/>
      <c r="I688" s="733"/>
      <c r="J688" s="733"/>
      <c r="K688" s="733"/>
      <c r="N688" s="176"/>
      <c r="O688" s="177"/>
      <c r="P688" s="178"/>
      <c r="Q688" s="179"/>
      <c r="R688" s="180">
        <f t="shared" si="784"/>
        <v>0</v>
      </c>
      <c r="S688" s="177"/>
      <c r="T688" s="179"/>
      <c r="U688" s="180">
        <f t="shared" si="785"/>
        <v>0</v>
      </c>
      <c r="V688" s="177"/>
      <c r="W688" s="181"/>
      <c r="X688" s="180">
        <f t="shared" si="786"/>
        <v>0</v>
      </c>
      <c r="Y688" s="177"/>
      <c r="Z688" s="179"/>
      <c r="AA688" s="180">
        <f t="shared" si="787"/>
        <v>0</v>
      </c>
      <c r="AB688" s="177"/>
      <c r="AC688" s="179"/>
      <c r="AD688" s="180">
        <f t="shared" si="788"/>
        <v>0</v>
      </c>
      <c r="AE688" s="177"/>
      <c r="AF688" s="179"/>
      <c r="AG688" s="177">
        <f t="shared" si="789"/>
        <v>0</v>
      </c>
      <c r="AH688" s="177"/>
      <c r="AI688" s="179"/>
      <c r="AJ688" s="180">
        <f t="shared" si="790"/>
        <v>0</v>
      </c>
      <c r="AK688" s="177"/>
      <c r="AL688" s="179"/>
      <c r="AM688" s="180">
        <f t="shared" si="791"/>
        <v>0</v>
      </c>
      <c r="AN688" s="177"/>
      <c r="AO688" s="179"/>
      <c r="AP688" s="180">
        <f t="shared" si="792"/>
        <v>0</v>
      </c>
      <c r="AQ688" s="177"/>
      <c r="AR688" s="179"/>
      <c r="AS688" s="180">
        <f t="shared" si="793"/>
        <v>0</v>
      </c>
      <c r="AT688" s="177"/>
      <c r="AU688" s="179"/>
      <c r="AV688" s="180">
        <f t="shared" si="794"/>
        <v>0</v>
      </c>
      <c r="AW688" s="177"/>
      <c r="AX688" s="179"/>
      <c r="AY688" s="177">
        <f t="shared" si="795"/>
        <v>0</v>
      </c>
      <c r="AZ688" s="6"/>
    </row>
    <row r="689" spans="1:52" s="50" customFormat="1" ht="30" customHeight="1">
      <c r="A689" s="2"/>
      <c r="B689" s="6"/>
      <c r="C689" s="2"/>
      <c r="D689" s="2"/>
      <c r="E689" s="2"/>
      <c r="F689" s="10"/>
      <c r="G689" s="10"/>
      <c r="H689" s="728"/>
      <c r="I689" s="729"/>
      <c r="J689" s="729"/>
      <c r="K689" s="729"/>
      <c r="L689" s="41"/>
      <c r="M689" s="41"/>
      <c r="N689" s="186">
        <f t="shared" si="796"/>
        <v>0</v>
      </c>
      <c r="O689" s="187"/>
      <c r="P689" s="188"/>
      <c r="Q689" s="189"/>
      <c r="R689" s="49">
        <f t="shared" si="784"/>
        <v>0</v>
      </c>
      <c r="S689" s="190"/>
      <c r="T689" s="189"/>
      <c r="U689" s="49">
        <f t="shared" si="785"/>
        <v>0</v>
      </c>
      <c r="V689" s="190"/>
      <c r="W689" s="48"/>
      <c r="X689" s="49">
        <f t="shared" si="786"/>
        <v>0</v>
      </c>
      <c r="Y689" s="190"/>
      <c r="Z689" s="189"/>
      <c r="AA689" s="49">
        <f t="shared" si="787"/>
        <v>0</v>
      </c>
      <c r="AB689" s="190"/>
      <c r="AC689" s="189"/>
      <c r="AD689" s="49">
        <f t="shared" si="788"/>
        <v>0</v>
      </c>
      <c r="AE689" s="190"/>
      <c r="AF689" s="189"/>
      <c r="AG689" s="191">
        <f t="shared" si="789"/>
        <v>0</v>
      </c>
      <c r="AH689" s="191"/>
      <c r="AI689" s="189"/>
      <c r="AJ689" s="49">
        <f t="shared" si="790"/>
        <v>0</v>
      </c>
      <c r="AK689" s="190"/>
      <c r="AL689" s="189"/>
      <c r="AM689" s="49">
        <f t="shared" si="791"/>
        <v>0</v>
      </c>
      <c r="AN689" s="190"/>
      <c r="AO689" s="189"/>
      <c r="AP689" s="49">
        <f t="shared" si="792"/>
        <v>0</v>
      </c>
      <c r="AQ689" s="190"/>
      <c r="AR689" s="189"/>
      <c r="AS689" s="49">
        <f t="shared" si="793"/>
        <v>0</v>
      </c>
      <c r="AT689" s="190"/>
      <c r="AU689" s="189"/>
      <c r="AV689" s="49">
        <f t="shared" si="794"/>
        <v>0</v>
      </c>
      <c r="AW689" s="190"/>
      <c r="AX689" s="189"/>
      <c r="AY689" s="191">
        <f t="shared" si="795"/>
        <v>0</v>
      </c>
      <c r="AZ689" s="6"/>
    </row>
    <row r="690" spans="1:52" ht="48.75" customHeight="1">
      <c r="H690" s="196"/>
      <c r="I690" s="197">
        <f t="shared" ref="I690:I696" si="814">+P690+S690+V690+Y690+AB690+AE690</f>
        <v>0</v>
      </c>
      <c r="J690" s="197">
        <f t="shared" ref="J690:J696" si="815">+AH690+AK690+AN690+AQ690+AT690+AW690</f>
        <v>0</v>
      </c>
      <c r="K690" s="60">
        <f t="shared" ref="K690:K696" si="816">+I690+J690</f>
        <v>0</v>
      </c>
      <c r="L690" s="722">
        <f t="shared" ref="L690:L695" si="817">D503-K690</f>
        <v>0</v>
      </c>
      <c r="M690" s="113" t="e">
        <f t="shared" ref="M690:M695" si="818">+L690/D503</f>
        <v>#DIV/0!</v>
      </c>
      <c r="N690" s="114">
        <f t="shared" si="796"/>
        <v>0</v>
      </c>
      <c r="O690" s="730">
        <f t="shared" ref="O690:O695" si="819">+F503-(R690+U690+X690+AA690+AD690+AG690+AJ690+AM690+AP690+AS690+AV690+AY690)</f>
        <v>19066.36</v>
      </c>
      <c r="P690" s="82"/>
      <c r="Q690" s="75"/>
      <c r="R690" s="76">
        <f t="shared" si="784"/>
        <v>0</v>
      </c>
      <c r="S690" s="74"/>
      <c r="T690" s="75"/>
      <c r="U690" s="76">
        <f t="shared" si="785"/>
        <v>0</v>
      </c>
      <c r="V690" s="74"/>
      <c r="W690" s="83"/>
      <c r="X690" s="76">
        <f t="shared" si="786"/>
        <v>0</v>
      </c>
      <c r="Y690" s="74"/>
      <c r="Z690" s="75"/>
      <c r="AA690" s="76">
        <f t="shared" si="787"/>
        <v>0</v>
      </c>
      <c r="AB690" s="74"/>
      <c r="AC690" s="75"/>
      <c r="AD690" s="76">
        <f t="shared" si="788"/>
        <v>0</v>
      </c>
      <c r="AE690" s="74"/>
      <c r="AF690" s="75"/>
      <c r="AG690" s="61">
        <f t="shared" si="789"/>
        <v>0</v>
      </c>
      <c r="AH690" s="61"/>
      <c r="AI690" s="75"/>
      <c r="AJ690" s="76">
        <f t="shared" si="790"/>
        <v>0</v>
      </c>
      <c r="AK690" s="74"/>
      <c r="AL690" s="75"/>
      <c r="AM690" s="76">
        <f t="shared" si="791"/>
        <v>0</v>
      </c>
      <c r="AN690" s="74"/>
      <c r="AO690" s="75"/>
      <c r="AP690" s="76">
        <f t="shared" si="792"/>
        <v>0</v>
      </c>
      <c r="AQ690" s="74"/>
      <c r="AR690" s="75"/>
      <c r="AS690" s="76">
        <f t="shared" si="793"/>
        <v>0</v>
      </c>
      <c r="AT690" s="74"/>
      <c r="AU690" s="75"/>
      <c r="AV690" s="76">
        <f t="shared" si="794"/>
        <v>0</v>
      </c>
      <c r="AW690" s="74"/>
      <c r="AX690" s="75"/>
      <c r="AY690" s="61">
        <f t="shared" si="795"/>
        <v>0</v>
      </c>
    </row>
    <row r="691" spans="1:52" ht="59.25" customHeight="1">
      <c r="H691" s="196"/>
      <c r="I691" s="197">
        <f t="shared" si="814"/>
        <v>0</v>
      </c>
      <c r="J691" s="197">
        <f t="shared" si="815"/>
        <v>0</v>
      </c>
      <c r="K691" s="60">
        <f t="shared" si="816"/>
        <v>0</v>
      </c>
      <c r="L691" s="722">
        <f t="shared" si="817"/>
        <v>1</v>
      </c>
      <c r="M691" s="113">
        <f t="shared" si="818"/>
        <v>1</v>
      </c>
      <c r="N691" s="114">
        <f t="shared" si="796"/>
        <v>0</v>
      </c>
      <c r="O691" s="730">
        <f t="shared" si="819"/>
        <v>500</v>
      </c>
      <c r="P691" s="82"/>
      <c r="Q691" s="75"/>
      <c r="R691" s="76">
        <f t="shared" si="784"/>
        <v>0</v>
      </c>
      <c r="S691" s="74"/>
      <c r="T691" s="75"/>
      <c r="U691" s="76">
        <f t="shared" si="785"/>
        <v>0</v>
      </c>
      <c r="V691" s="74"/>
      <c r="W691" s="83"/>
      <c r="X691" s="76">
        <f t="shared" si="786"/>
        <v>0</v>
      </c>
      <c r="Y691" s="74"/>
      <c r="Z691" s="75"/>
      <c r="AA691" s="76">
        <f t="shared" si="787"/>
        <v>0</v>
      </c>
      <c r="AB691" s="74"/>
      <c r="AC691" s="75"/>
      <c r="AD691" s="76">
        <f t="shared" si="788"/>
        <v>0</v>
      </c>
      <c r="AE691" s="74"/>
      <c r="AF691" s="75"/>
      <c r="AG691" s="61">
        <f t="shared" si="789"/>
        <v>0</v>
      </c>
      <c r="AH691" s="61"/>
      <c r="AI691" s="75"/>
      <c r="AJ691" s="76">
        <f t="shared" si="790"/>
        <v>0</v>
      </c>
      <c r="AK691" s="74"/>
      <c r="AL691" s="75"/>
      <c r="AM691" s="76">
        <f t="shared" si="791"/>
        <v>0</v>
      </c>
      <c r="AN691" s="74"/>
      <c r="AO691" s="75"/>
      <c r="AP691" s="76">
        <f t="shared" si="792"/>
        <v>0</v>
      </c>
      <c r="AQ691" s="74"/>
      <c r="AR691" s="75"/>
      <c r="AS691" s="76">
        <f t="shared" si="793"/>
        <v>0</v>
      </c>
      <c r="AT691" s="74"/>
      <c r="AU691" s="75"/>
      <c r="AV691" s="76">
        <f t="shared" si="794"/>
        <v>0</v>
      </c>
      <c r="AW691" s="74"/>
      <c r="AX691" s="75"/>
      <c r="AY691" s="61">
        <f t="shared" si="795"/>
        <v>0</v>
      </c>
    </row>
    <row r="692" spans="1:52" ht="48.75" customHeight="1">
      <c r="H692" s="196"/>
      <c r="I692" s="197">
        <f t="shared" si="814"/>
        <v>0</v>
      </c>
      <c r="J692" s="197">
        <f t="shared" si="815"/>
        <v>0</v>
      </c>
      <c r="K692" s="60">
        <f t="shared" si="816"/>
        <v>0</v>
      </c>
      <c r="L692" s="722">
        <f t="shared" si="817"/>
        <v>593.67999999999995</v>
      </c>
      <c r="M692" s="113">
        <f t="shared" si="818"/>
        <v>1</v>
      </c>
      <c r="N692" s="114">
        <f t="shared" si="796"/>
        <v>0</v>
      </c>
      <c r="O692" s="730">
        <f t="shared" si="819"/>
        <v>7124.16</v>
      </c>
      <c r="P692" s="82"/>
      <c r="Q692" s="75"/>
      <c r="R692" s="76">
        <f t="shared" si="784"/>
        <v>0</v>
      </c>
      <c r="S692" s="74"/>
      <c r="T692" s="75"/>
      <c r="U692" s="76">
        <f t="shared" si="785"/>
        <v>0</v>
      </c>
      <c r="V692" s="74"/>
      <c r="W692" s="83"/>
      <c r="X692" s="76">
        <f t="shared" si="786"/>
        <v>0</v>
      </c>
      <c r="Y692" s="74"/>
      <c r="Z692" s="75"/>
      <c r="AA692" s="76">
        <f t="shared" si="787"/>
        <v>0</v>
      </c>
      <c r="AB692" s="74"/>
      <c r="AC692" s="75"/>
      <c r="AD692" s="76">
        <f t="shared" si="788"/>
        <v>0</v>
      </c>
      <c r="AE692" s="74"/>
      <c r="AF692" s="75"/>
      <c r="AG692" s="61">
        <f t="shared" si="789"/>
        <v>0</v>
      </c>
      <c r="AH692" s="61"/>
      <c r="AI692" s="75"/>
      <c r="AJ692" s="76">
        <f t="shared" si="790"/>
        <v>0</v>
      </c>
      <c r="AK692" s="74"/>
      <c r="AL692" s="75"/>
      <c r="AM692" s="76">
        <f t="shared" si="791"/>
        <v>0</v>
      </c>
      <c r="AN692" s="74"/>
      <c r="AO692" s="75"/>
      <c r="AP692" s="76">
        <f t="shared" si="792"/>
        <v>0</v>
      </c>
      <c r="AQ692" s="74"/>
      <c r="AR692" s="75"/>
      <c r="AS692" s="76">
        <f t="shared" si="793"/>
        <v>0</v>
      </c>
      <c r="AT692" s="74"/>
      <c r="AU692" s="75"/>
      <c r="AV692" s="76">
        <f t="shared" si="794"/>
        <v>0</v>
      </c>
      <c r="AW692" s="74"/>
      <c r="AX692" s="75"/>
      <c r="AY692" s="61">
        <f t="shared" si="795"/>
        <v>0</v>
      </c>
    </row>
    <row r="693" spans="1:52" ht="51.75" customHeight="1">
      <c r="H693" s="196"/>
      <c r="I693" s="197">
        <f t="shared" si="814"/>
        <v>0</v>
      </c>
      <c r="J693" s="197">
        <f t="shared" si="815"/>
        <v>0</v>
      </c>
      <c r="K693" s="60">
        <f t="shared" si="816"/>
        <v>0</v>
      </c>
      <c r="L693" s="722">
        <f t="shared" si="817"/>
        <v>178.5</v>
      </c>
      <c r="M693" s="113">
        <f t="shared" si="818"/>
        <v>1</v>
      </c>
      <c r="N693" s="114">
        <f t="shared" si="796"/>
        <v>0</v>
      </c>
      <c r="O693" s="730">
        <f t="shared" si="819"/>
        <v>6247.5</v>
      </c>
      <c r="P693" s="82"/>
      <c r="Q693" s="75"/>
      <c r="R693" s="76">
        <f t="shared" si="784"/>
        <v>0</v>
      </c>
      <c r="S693" s="74"/>
      <c r="T693" s="75"/>
      <c r="U693" s="76">
        <f t="shared" si="785"/>
        <v>0</v>
      </c>
      <c r="V693" s="74"/>
      <c r="W693" s="83"/>
      <c r="X693" s="76">
        <f t="shared" si="786"/>
        <v>0</v>
      </c>
      <c r="Y693" s="74"/>
      <c r="Z693" s="75"/>
      <c r="AA693" s="76">
        <f t="shared" si="787"/>
        <v>0</v>
      </c>
      <c r="AB693" s="74"/>
      <c r="AC693" s="75"/>
      <c r="AD693" s="76">
        <f t="shared" si="788"/>
        <v>0</v>
      </c>
      <c r="AE693" s="74"/>
      <c r="AF693" s="75"/>
      <c r="AG693" s="61">
        <f t="shared" si="789"/>
        <v>0</v>
      </c>
      <c r="AH693" s="61"/>
      <c r="AI693" s="75"/>
      <c r="AJ693" s="76">
        <f t="shared" si="790"/>
        <v>0</v>
      </c>
      <c r="AK693" s="74"/>
      <c r="AL693" s="75"/>
      <c r="AM693" s="76">
        <f t="shared" si="791"/>
        <v>0</v>
      </c>
      <c r="AN693" s="74"/>
      <c r="AO693" s="75"/>
      <c r="AP693" s="76">
        <f t="shared" si="792"/>
        <v>0</v>
      </c>
      <c r="AQ693" s="74"/>
      <c r="AR693" s="75"/>
      <c r="AS693" s="76">
        <f t="shared" si="793"/>
        <v>0</v>
      </c>
      <c r="AT693" s="74"/>
      <c r="AU693" s="75"/>
      <c r="AV693" s="76">
        <f t="shared" si="794"/>
        <v>0</v>
      </c>
      <c r="AW693" s="74"/>
      <c r="AX693" s="75"/>
      <c r="AY693" s="61">
        <f t="shared" si="795"/>
        <v>0</v>
      </c>
    </row>
    <row r="694" spans="1:52" ht="31.5" customHeight="1">
      <c r="H694" s="196"/>
      <c r="I694" s="197">
        <f t="shared" si="814"/>
        <v>0</v>
      </c>
      <c r="J694" s="197">
        <f t="shared" si="815"/>
        <v>0</v>
      </c>
      <c r="K694" s="60">
        <f t="shared" si="816"/>
        <v>0</v>
      </c>
      <c r="L694" s="722">
        <f t="shared" si="817"/>
        <v>59.5</v>
      </c>
      <c r="M694" s="113">
        <f t="shared" si="818"/>
        <v>1</v>
      </c>
      <c r="N694" s="114">
        <f t="shared" si="796"/>
        <v>0</v>
      </c>
      <c r="O694" s="730">
        <f t="shared" si="819"/>
        <v>2082.5</v>
      </c>
      <c r="P694" s="82"/>
      <c r="Q694" s="75"/>
      <c r="R694" s="76">
        <f t="shared" si="784"/>
        <v>0</v>
      </c>
      <c r="S694" s="74"/>
      <c r="T694" s="75"/>
      <c r="U694" s="76">
        <f t="shared" si="785"/>
        <v>0</v>
      </c>
      <c r="V694" s="74"/>
      <c r="W694" s="83"/>
      <c r="X694" s="76">
        <f t="shared" si="786"/>
        <v>0</v>
      </c>
      <c r="Y694" s="74"/>
      <c r="Z694" s="75"/>
      <c r="AA694" s="76">
        <f t="shared" si="787"/>
        <v>0</v>
      </c>
      <c r="AB694" s="74"/>
      <c r="AC694" s="75"/>
      <c r="AD694" s="76">
        <f t="shared" si="788"/>
        <v>0</v>
      </c>
      <c r="AE694" s="74"/>
      <c r="AF694" s="75"/>
      <c r="AG694" s="61">
        <f t="shared" si="789"/>
        <v>0</v>
      </c>
      <c r="AH694" s="61"/>
      <c r="AI694" s="75"/>
      <c r="AJ694" s="76">
        <f t="shared" si="790"/>
        <v>0</v>
      </c>
      <c r="AK694" s="74"/>
      <c r="AL694" s="75"/>
      <c r="AM694" s="76">
        <f t="shared" si="791"/>
        <v>0</v>
      </c>
      <c r="AN694" s="74"/>
      <c r="AO694" s="75"/>
      <c r="AP694" s="76">
        <f t="shared" si="792"/>
        <v>0</v>
      </c>
      <c r="AQ694" s="74"/>
      <c r="AR694" s="75"/>
      <c r="AS694" s="76">
        <f t="shared" si="793"/>
        <v>0</v>
      </c>
      <c r="AT694" s="74"/>
      <c r="AU694" s="75"/>
      <c r="AV694" s="76">
        <f t="shared" si="794"/>
        <v>0</v>
      </c>
      <c r="AW694" s="74"/>
      <c r="AX694" s="75"/>
      <c r="AY694" s="61">
        <f t="shared" si="795"/>
        <v>0</v>
      </c>
    </row>
    <row r="695" spans="1:52" ht="75" customHeight="1">
      <c r="H695" s="196"/>
      <c r="I695" s="197">
        <f t="shared" si="814"/>
        <v>0</v>
      </c>
      <c r="J695" s="197">
        <f t="shared" si="815"/>
        <v>0</v>
      </c>
      <c r="K695" s="60">
        <f t="shared" si="816"/>
        <v>0</v>
      </c>
      <c r="L695" s="722">
        <f t="shared" si="817"/>
        <v>88.92</v>
      </c>
      <c r="M695" s="113">
        <f t="shared" si="818"/>
        <v>1</v>
      </c>
      <c r="N695" s="114">
        <f t="shared" si="796"/>
        <v>0</v>
      </c>
      <c r="O695" s="730">
        <f t="shared" si="819"/>
        <v>3112.2000000000003</v>
      </c>
      <c r="P695" s="82"/>
      <c r="Q695" s="75"/>
      <c r="R695" s="76">
        <f t="shared" si="784"/>
        <v>0</v>
      </c>
      <c r="S695" s="74"/>
      <c r="T695" s="75"/>
      <c r="U695" s="76">
        <f t="shared" si="785"/>
        <v>0</v>
      </c>
      <c r="V695" s="74"/>
      <c r="W695" s="83"/>
      <c r="X695" s="76">
        <f t="shared" si="786"/>
        <v>0</v>
      </c>
      <c r="Y695" s="74"/>
      <c r="Z695" s="75"/>
      <c r="AA695" s="76">
        <f t="shared" si="787"/>
        <v>0</v>
      </c>
      <c r="AB695" s="74"/>
      <c r="AC695" s="75"/>
      <c r="AD695" s="76">
        <f t="shared" si="788"/>
        <v>0</v>
      </c>
      <c r="AE695" s="74"/>
      <c r="AF695" s="75"/>
      <c r="AG695" s="61">
        <f t="shared" si="789"/>
        <v>0</v>
      </c>
      <c r="AH695" s="61"/>
      <c r="AI695" s="75"/>
      <c r="AJ695" s="76">
        <f t="shared" si="790"/>
        <v>0</v>
      </c>
      <c r="AK695" s="74"/>
      <c r="AL695" s="75"/>
      <c r="AM695" s="76">
        <f t="shared" si="791"/>
        <v>0</v>
      </c>
      <c r="AN695" s="74"/>
      <c r="AO695" s="75"/>
      <c r="AP695" s="76">
        <f t="shared" si="792"/>
        <v>0</v>
      </c>
      <c r="AQ695" s="74"/>
      <c r="AR695" s="75"/>
      <c r="AS695" s="76">
        <f t="shared" si="793"/>
        <v>0</v>
      </c>
      <c r="AT695" s="74"/>
      <c r="AU695" s="75"/>
      <c r="AV695" s="76">
        <f t="shared" si="794"/>
        <v>0</v>
      </c>
      <c r="AW695" s="74"/>
      <c r="AX695" s="75"/>
      <c r="AY695" s="61">
        <f t="shared" si="795"/>
        <v>0</v>
      </c>
    </row>
    <row r="696" spans="1:52" ht="32.25" customHeight="1">
      <c r="H696" s="196"/>
      <c r="I696" s="197">
        <f t="shared" si="814"/>
        <v>0</v>
      </c>
      <c r="J696" s="197">
        <f t="shared" si="815"/>
        <v>0</v>
      </c>
      <c r="K696" s="60">
        <f t="shared" si="816"/>
        <v>0</v>
      </c>
      <c r="L696" s="722">
        <f>D544-K696</f>
        <v>5</v>
      </c>
      <c r="M696" s="113">
        <f>+L696/D544</f>
        <v>1</v>
      </c>
      <c r="N696" s="114">
        <f t="shared" si="796"/>
        <v>0</v>
      </c>
      <c r="O696" s="730">
        <f>+F544-(R696+U696+X696+AA696+AD696+AG696+AJ696+AM696+AP696+AS696+AV696+AY696)</f>
        <v>0</v>
      </c>
      <c r="P696" s="82"/>
      <c r="Q696" s="75"/>
      <c r="R696" s="76">
        <f t="shared" si="784"/>
        <v>0</v>
      </c>
      <c r="S696" s="74"/>
      <c r="T696" s="75"/>
      <c r="U696" s="76">
        <f t="shared" si="785"/>
        <v>0</v>
      </c>
      <c r="V696" s="74"/>
      <c r="W696" s="83"/>
      <c r="X696" s="76">
        <f t="shared" si="786"/>
        <v>0</v>
      </c>
      <c r="Y696" s="74"/>
      <c r="Z696" s="75"/>
      <c r="AA696" s="76">
        <f t="shared" si="787"/>
        <v>0</v>
      </c>
      <c r="AB696" s="74"/>
      <c r="AC696" s="75"/>
      <c r="AD696" s="76">
        <f t="shared" si="788"/>
        <v>0</v>
      </c>
      <c r="AE696" s="74"/>
      <c r="AF696" s="75"/>
      <c r="AG696" s="61">
        <f t="shared" si="789"/>
        <v>0</v>
      </c>
      <c r="AH696" s="61"/>
      <c r="AI696" s="75"/>
      <c r="AJ696" s="76">
        <f t="shared" si="790"/>
        <v>0</v>
      </c>
      <c r="AK696" s="74"/>
      <c r="AL696" s="75"/>
      <c r="AM696" s="76">
        <f t="shared" si="791"/>
        <v>0</v>
      </c>
      <c r="AN696" s="74"/>
      <c r="AO696" s="75"/>
      <c r="AP696" s="76">
        <f t="shared" si="792"/>
        <v>0</v>
      </c>
      <c r="AQ696" s="74"/>
      <c r="AR696" s="75"/>
      <c r="AS696" s="76">
        <f t="shared" si="793"/>
        <v>0</v>
      </c>
      <c r="AT696" s="74"/>
      <c r="AU696" s="75"/>
      <c r="AV696" s="76">
        <f t="shared" si="794"/>
        <v>0</v>
      </c>
      <c r="AW696" s="74"/>
      <c r="AX696" s="75"/>
      <c r="AY696" s="61">
        <f t="shared" si="795"/>
        <v>0</v>
      </c>
    </row>
    <row r="697" spans="1:52" s="167" customFormat="1" ht="30" customHeight="1">
      <c r="A697" s="2"/>
      <c r="B697" s="6"/>
      <c r="C697" s="2"/>
      <c r="D697" s="2"/>
      <c r="E697" s="2"/>
      <c r="F697" s="10"/>
      <c r="G697" s="10"/>
      <c r="H697" s="647"/>
      <c r="I697" s="648"/>
      <c r="J697" s="648"/>
      <c r="K697" s="648"/>
      <c r="L697" s="159"/>
      <c r="M697" s="159"/>
      <c r="N697" s="158">
        <f>SUM(N690:N696)</f>
        <v>0</v>
      </c>
      <c r="O697" s="160">
        <f>SUM(O690:O696)</f>
        <v>38132.720000000001</v>
      </c>
      <c r="P697" s="161"/>
      <c r="Q697" s="162"/>
      <c r="R697" s="163">
        <f>SUM(R690:R696)</f>
        <v>0</v>
      </c>
      <c r="S697" s="164"/>
      <c r="T697" s="162"/>
      <c r="U697" s="163">
        <f>SUM(U690:U696)</f>
        <v>0</v>
      </c>
      <c r="V697" s="164"/>
      <c r="W697" s="165"/>
      <c r="X697" s="163">
        <f>SUM(X690:X696)</f>
        <v>0</v>
      </c>
      <c r="Y697" s="164"/>
      <c r="Z697" s="162"/>
      <c r="AA697" s="163">
        <f>SUM(AA690:AA696)</f>
        <v>0</v>
      </c>
      <c r="AB697" s="164"/>
      <c r="AC697" s="162"/>
      <c r="AD697" s="163">
        <f>SUM(AD690:AD696)</f>
        <v>0</v>
      </c>
      <c r="AE697" s="164"/>
      <c r="AF697" s="162"/>
      <c r="AG697" s="166">
        <f>SUM(AG690:AG696)</f>
        <v>0</v>
      </c>
      <c r="AH697" s="166"/>
      <c r="AI697" s="162"/>
      <c r="AJ697" s="163">
        <f>SUM(AJ690:AJ696)</f>
        <v>0</v>
      </c>
      <c r="AK697" s="164"/>
      <c r="AL697" s="162"/>
      <c r="AM697" s="163">
        <f>SUM(AM690:AM696)</f>
        <v>0</v>
      </c>
      <c r="AN697" s="164"/>
      <c r="AO697" s="162"/>
      <c r="AP697" s="163">
        <f>SUM(AP690:AP696)</f>
        <v>0</v>
      </c>
      <c r="AQ697" s="164"/>
      <c r="AR697" s="162"/>
      <c r="AS697" s="163">
        <f>SUM(AS690:AS696)</f>
        <v>0</v>
      </c>
      <c r="AT697" s="164"/>
      <c r="AU697" s="162"/>
      <c r="AV697" s="163">
        <f>SUM(AV690:AV696)</f>
        <v>0</v>
      </c>
      <c r="AW697" s="164"/>
      <c r="AX697" s="162"/>
      <c r="AY697" s="166">
        <f>SUM(AY690:AY696)</f>
        <v>0</v>
      </c>
      <c r="AZ697" s="3"/>
    </row>
    <row r="698" spans="1:52" s="3" customFormat="1" ht="27" customHeight="1">
      <c r="A698" s="2"/>
      <c r="B698" s="6"/>
      <c r="C698" s="2"/>
      <c r="D698" s="2"/>
      <c r="E698" s="2"/>
      <c r="F698" s="10"/>
      <c r="G698" s="10"/>
      <c r="H698" s="734"/>
      <c r="I698" s="734"/>
      <c r="J698" s="734"/>
      <c r="K698" s="734"/>
      <c r="N698" s="735">
        <f t="shared" si="796"/>
        <v>0</v>
      </c>
      <c r="O698" s="736"/>
      <c r="P698" s="737"/>
      <c r="Q698" s="738"/>
      <c r="R698" s="739">
        <f t="shared" si="784"/>
        <v>0</v>
      </c>
      <c r="S698" s="736"/>
      <c r="T698" s="738"/>
      <c r="U698" s="739">
        <f t="shared" si="785"/>
        <v>0</v>
      </c>
      <c r="V698" s="736"/>
      <c r="W698" s="5"/>
      <c r="X698" s="739">
        <f t="shared" si="786"/>
        <v>0</v>
      </c>
      <c r="Y698" s="736"/>
      <c r="Z698" s="738"/>
      <c r="AA698" s="739">
        <f t="shared" si="787"/>
        <v>0</v>
      </c>
      <c r="AB698" s="736"/>
      <c r="AC698" s="738"/>
      <c r="AD698" s="739">
        <f t="shared" si="788"/>
        <v>0</v>
      </c>
      <c r="AE698" s="736"/>
      <c r="AF698" s="738"/>
      <c r="AG698" s="736">
        <f t="shared" si="789"/>
        <v>0</v>
      </c>
      <c r="AH698" s="736"/>
      <c r="AI698" s="738"/>
      <c r="AJ698" s="739">
        <f t="shared" si="790"/>
        <v>0</v>
      </c>
      <c r="AK698" s="736"/>
      <c r="AL698" s="738"/>
      <c r="AM698" s="739">
        <f t="shared" si="791"/>
        <v>0</v>
      </c>
      <c r="AN698" s="736"/>
      <c r="AO698" s="738"/>
      <c r="AP698" s="739">
        <f t="shared" si="792"/>
        <v>0</v>
      </c>
      <c r="AQ698" s="736"/>
      <c r="AR698" s="738"/>
      <c r="AS698" s="739">
        <f t="shared" si="793"/>
        <v>0</v>
      </c>
      <c r="AT698" s="736"/>
      <c r="AU698" s="738"/>
      <c r="AV698" s="739">
        <f t="shared" si="794"/>
        <v>0</v>
      </c>
      <c r="AW698" s="736"/>
      <c r="AX698" s="738"/>
      <c r="AY698" s="736">
        <f t="shared" si="795"/>
        <v>0</v>
      </c>
    </row>
    <row r="699" spans="1:52" s="167" customFormat="1" ht="30" customHeight="1">
      <c r="A699" s="2"/>
      <c r="B699" s="6"/>
      <c r="C699" s="2"/>
      <c r="D699" s="2"/>
      <c r="E699" s="2"/>
      <c r="F699" s="10"/>
      <c r="G699" s="10"/>
      <c r="H699" s="728"/>
      <c r="I699" s="729"/>
      <c r="J699" s="729"/>
      <c r="K699" s="729"/>
      <c r="L699" s="337"/>
      <c r="M699" s="337"/>
      <c r="N699" s="323">
        <f t="shared" si="796"/>
        <v>0</v>
      </c>
      <c r="O699" s="740"/>
      <c r="P699" s="97"/>
      <c r="Q699" s="98"/>
      <c r="R699" s="99">
        <f t="shared" si="784"/>
        <v>0</v>
      </c>
      <c r="S699" s="100"/>
      <c r="T699" s="98"/>
      <c r="U699" s="99">
        <f t="shared" si="785"/>
        <v>0</v>
      </c>
      <c r="V699" s="100"/>
      <c r="W699" s="101"/>
      <c r="X699" s="99">
        <f t="shared" si="786"/>
        <v>0</v>
      </c>
      <c r="Y699" s="100"/>
      <c r="Z699" s="98"/>
      <c r="AA699" s="99">
        <f t="shared" si="787"/>
        <v>0</v>
      </c>
      <c r="AB699" s="100"/>
      <c r="AC699" s="98"/>
      <c r="AD699" s="99">
        <f t="shared" si="788"/>
        <v>0</v>
      </c>
      <c r="AE699" s="100"/>
      <c r="AF699" s="98"/>
      <c r="AG699" s="93">
        <f t="shared" si="789"/>
        <v>0</v>
      </c>
      <c r="AH699" s="93"/>
      <c r="AI699" s="98"/>
      <c r="AJ699" s="99">
        <f t="shared" si="790"/>
        <v>0</v>
      </c>
      <c r="AK699" s="100"/>
      <c r="AL699" s="98"/>
      <c r="AM699" s="99">
        <f t="shared" si="791"/>
        <v>0</v>
      </c>
      <c r="AN699" s="100"/>
      <c r="AO699" s="98"/>
      <c r="AP699" s="99">
        <f t="shared" si="792"/>
        <v>0</v>
      </c>
      <c r="AQ699" s="100"/>
      <c r="AR699" s="98"/>
      <c r="AS699" s="99">
        <f t="shared" si="793"/>
        <v>0</v>
      </c>
      <c r="AT699" s="100"/>
      <c r="AU699" s="98"/>
      <c r="AV699" s="99">
        <f t="shared" si="794"/>
        <v>0</v>
      </c>
      <c r="AW699" s="100"/>
      <c r="AX699" s="98"/>
      <c r="AY699" s="93">
        <f t="shared" si="795"/>
        <v>0</v>
      </c>
      <c r="AZ699" s="3"/>
    </row>
    <row r="700" spans="1:52" s="3" customFormat="1" ht="30" customHeight="1">
      <c r="A700" s="2"/>
      <c r="B700" s="6"/>
      <c r="C700" s="2"/>
      <c r="D700" s="2"/>
      <c r="E700" s="2"/>
      <c r="F700" s="10"/>
      <c r="G700" s="10"/>
      <c r="H700" s="264"/>
      <c r="I700" s="265">
        <f t="shared" ref="I700:I706" si="820">+P700+S700+V700+Y700+AB700+AE700</f>
        <v>0</v>
      </c>
      <c r="J700" s="265">
        <f t="shared" ref="J700:J706" si="821">+AH700+AK700+AN700+AQ700+AT700+AW700</f>
        <v>0</v>
      </c>
      <c r="K700" s="266">
        <f t="shared" ref="K700:K706" si="822">+I700+J700</f>
        <v>0</v>
      </c>
      <c r="L700" s="337" t="e">
        <f>#REF!-K700</f>
        <v>#REF!</v>
      </c>
      <c r="M700" s="113" t="e">
        <f>+L700/#REF!</f>
        <v>#REF!</v>
      </c>
      <c r="N700" s="114">
        <f t="shared" si="796"/>
        <v>0</v>
      </c>
      <c r="O700" s="740" t="e">
        <f>+#REF!-(R700+U700+X700+AA700+AD700+AG700+AJ700+AM700+AP700+AS700+AV700+AY700)</f>
        <v>#REF!</v>
      </c>
      <c r="P700" s="97"/>
      <c r="Q700" s="98"/>
      <c r="R700" s="99">
        <f t="shared" si="784"/>
        <v>0</v>
      </c>
      <c r="S700" s="100"/>
      <c r="T700" s="98"/>
      <c r="U700" s="99">
        <f t="shared" si="785"/>
        <v>0</v>
      </c>
      <c r="V700" s="100"/>
      <c r="W700" s="101"/>
      <c r="X700" s="99">
        <f t="shared" si="786"/>
        <v>0</v>
      </c>
      <c r="Y700" s="100"/>
      <c r="Z700" s="98"/>
      <c r="AA700" s="99">
        <f t="shared" si="787"/>
        <v>0</v>
      </c>
      <c r="AB700" s="100"/>
      <c r="AC700" s="98"/>
      <c r="AD700" s="99">
        <f t="shared" si="788"/>
        <v>0</v>
      </c>
      <c r="AE700" s="100"/>
      <c r="AF700" s="98"/>
      <c r="AG700" s="93">
        <f t="shared" si="789"/>
        <v>0</v>
      </c>
      <c r="AH700" s="93"/>
      <c r="AI700" s="98"/>
      <c r="AJ700" s="99">
        <f t="shared" si="790"/>
        <v>0</v>
      </c>
      <c r="AK700" s="100"/>
      <c r="AL700" s="98"/>
      <c r="AM700" s="99">
        <f t="shared" si="791"/>
        <v>0</v>
      </c>
      <c r="AN700" s="100"/>
      <c r="AO700" s="98"/>
      <c r="AP700" s="99">
        <f t="shared" si="792"/>
        <v>0</v>
      </c>
      <c r="AQ700" s="100"/>
      <c r="AR700" s="98"/>
      <c r="AS700" s="99">
        <f t="shared" si="793"/>
        <v>0</v>
      </c>
      <c r="AT700" s="100"/>
      <c r="AU700" s="98"/>
      <c r="AV700" s="99">
        <f t="shared" si="794"/>
        <v>0</v>
      </c>
      <c r="AW700" s="100"/>
      <c r="AX700" s="98"/>
      <c r="AY700" s="93">
        <f t="shared" si="795"/>
        <v>0</v>
      </c>
    </row>
    <row r="701" spans="1:52" s="167" customFormat="1" ht="51.75" customHeight="1">
      <c r="A701" s="2"/>
      <c r="B701" s="6"/>
      <c r="C701" s="2"/>
      <c r="D701" s="2"/>
      <c r="E701" s="2"/>
      <c r="F701" s="10"/>
      <c r="G701" s="10"/>
      <c r="H701" s="196"/>
      <c r="I701" s="197">
        <f t="shared" si="820"/>
        <v>0</v>
      </c>
      <c r="J701" s="197">
        <f t="shared" si="821"/>
        <v>0</v>
      </c>
      <c r="K701" s="60">
        <f t="shared" si="822"/>
        <v>0</v>
      </c>
      <c r="L701" s="337" t="e">
        <f>#REF!-K701</f>
        <v>#REF!</v>
      </c>
      <c r="M701" s="113" t="e">
        <f>+L701/#REF!</f>
        <v>#REF!</v>
      </c>
      <c r="N701" s="114">
        <f t="shared" si="796"/>
        <v>0</v>
      </c>
      <c r="O701" s="740" t="e">
        <f>+#REF!-(R701+U701+X701+AA701+AD701+AG701+AJ701+AM701+AP701+AS701+AV701+AY701)</f>
        <v>#REF!</v>
      </c>
      <c r="P701" s="97"/>
      <c r="Q701" s="98"/>
      <c r="R701" s="99">
        <f t="shared" si="784"/>
        <v>0</v>
      </c>
      <c r="S701" s="100"/>
      <c r="T701" s="98"/>
      <c r="U701" s="99">
        <f t="shared" si="785"/>
        <v>0</v>
      </c>
      <c r="V701" s="100"/>
      <c r="W701" s="101"/>
      <c r="X701" s="99">
        <f t="shared" si="786"/>
        <v>0</v>
      </c>
      <c r="Y701" s="100"/>
      <c r="Z701" s="98"/>
      <c r="AA701" s="99">
        <f t="shared" si="787"/>
        <v>0</v>
      </c>
      <c r="AB701" s="100"/>
      <c r="AC701" s="98"/>
      <c r="AD701" s="99">
        <f t="shared" si="788"/>
        <v>0</v>
      </c>
      <c r="AE701" s="100"/>
      <c r="AF701" s="98"/>
      <c r="AG701" s="93">
        <f t="shared" si="789"/>
        <v>0</v>
      </c>
      <c r="AH701" s="93"/>
      <c r="AI701" s="98"/>
      <c r="AJ701" s="99">
        <f t="shared" si="790"/>
        <v>0</v>
      </c>
      <c r="AK701" s="100"/>
      <c r="AL701" s="98"/>
      <c r="AM701" s="99">
        <f t="shared" si="791"/>
        <v>0</v>
      </c>
      <c r="AN701" s="100"/>
      <c r="AO701" s="98"/>
      <c r="AP701" s="99">
        <f t="shared" si="792"/>
        <v>0</v>
      </c>
      <c r="AQ701" s="100"/>
      <c r="AR701" s="98"/>
      <c r="AS701" s="99">
        <f t="shared" si="793"/>
        <v>0</v>
      </c>
      <c r="AT701" s="100"/>
      <c r="AU701" s="98"/>
      <c r="AV701" s="99">
        <f t="shared" si="794"/>
        <v>0</v>
      </c>
      <c r="AW701" s="100"/>
      <c r="AX701" s="98"/>
      <c r="AY701" s="93">
        <f t="shared" si="795"/>
        <v>0</v>
      </c>
      <c r="AZ701" s="3"/>
    </row>
    <row r="702" spans="1:52" s="167" customFormat="1" ht="51.75" customHeight="1">
      <c r="A702" s="2"/>
      <c r="B702" s="6"/>
      <c r="C702" s="2"/>
      <c r="D702" s="2"/>
      <c r="E702" s="2"/>
      <c r="F702" s="10"/>
      <c r="G702" s="10"/>
      <c r="H702" s="196"/>
      <c r="I702" s="197">
        <f t="shared" si="820"/>
        <v>0</v>
      </c>
      <c r="J702" s="197">
        <f t="shared" si="821"/>
        <v>0</v>
      </c>
      <c r="K702" s="60">
        <f t="shared" si="822"/>
        <v>0</v>
      </c>
      <c r="L702" s="337" t="e">
        <f>#REF!-K702</f>
        <v>#REF!</v>
      </c>
      <c r="M702" s="113" t="e">
        <f>+L702/#REF!</f>
        <v>#REF!</v>
      </c>
      <c r="N702" s="114">
        <f t="shared" si="796"/>
        <v>0</v>
      </c>
      <c r="O702" s="740" t="e">
        <f>+#REF!-(R702+U702+X702+AA702+AD702+AG702+AJ702+AM702+AP702+AS702+AV702+AY702)</f>
        <v>#REF!</v>
      </c>
      <c r="P702" s="97"/>
      <c r="Q702" s="98"/>
      <c r="R702" s="99">
        <f t="shared" si="784"/>
        <v>0</v>
      </c>
      <c r="S702" s="100"/>
      <c r="T702" s="98"/>
      <c r="U702" s="99">
        <f t="shared" si="785"/>
        <v>0</v>
      </c>
      <c r="V702" s="100"/>
      <c r="W702" s="101"/>
      <c r="X702" s="99">
        <f t="shared" si="786"/>
        <v>0</v>
      </c>
      <c r="Y702" s="100"/>
      <c r="Z702" s="98"/>
      <c r="AA702" s="99">
        <f t="shared" si="787"/>
        <v>0</v>
      </c>
      <c r="AB702" s="100"/>
      <c r="AC702" s="98"/>
      <c r="AD702" s="99">
        <f t="shared" si="788"/>
        <v>0</v>
      </c>
      <c r="AE702" s="100"/>
      <c r="AF702" s="98"/>
      <c r="AG702" s="93">
        <f t="shared" si="789"/>
        <v>0</v>
      </c>
      <c r="AH702" s="93"/>
      <c r="AI702" s="98"/>
      <c r="AJ702" s="99">
        <f t="shared" si="790"/>
        <v>0</v>
      </c>
      <c r="AK702" s="100"/>
      <c r="AL702" s="98"/>
      <c r="AM702" s="99">
        <f t="shared" si="791"/>
        <v>0</v>
      </c>
      <c r="AN702" s="100"/>
      <c r="AO702" s="98"/>
      <c r="AP702" s="99">
        <f t="shared" si="792"/>
        <v>0</v>
      </c>
      <c r="AQ702" s="100"/>
      <c r="AR702" s="98"/>
      <c r="AS702" s="99">
        <f t="shared" si="793"/>
        <v>0</v>
      </c>
      <c r="AT702" s="100"/>
      <c r="AU702" s="98"/>
      <c r="AV702" s="99">
        <f t="shared" si="794"/>
        <v>0</v>
      </c>
      <c r="AW702" s="100"/>
      <c r="AX702" s="98"/>
      <c r="AY702" s="93">
        <f t="shared" si="795"/>
        <v>0</v>
      </c>
      <c r="AZ702" s="3"/>
    </row>
    <row r="703" spans="1:52" s="167" customFormat="1" ht="66" customHeight="1">
      <c r="A703" s="2"/>
      <c r="B703" s="6"/>
      <c r="C703" s="2"/>
      <c r="D703" s="2"/>
      <c r="E703" s="2"/>
      <c r="F703" s="10"/>
      <c r="G703" s="10"/>
      <c r="H703" s="196"/>
      <c r="I703" s="197">
        <f t="shared" si="820"/>
        <v>0</v>
      </c>
      <c r="J703" s="197">
        <f t="shared" si="821"/>
        <v>0</v>
      </c>
      <c r="K703" s="60">
        <f t="shared" si="822"/>
        <v>0</v>
      </c>
      <c r="L703" s="337" t="e">
        <f>#REF!-K703</f>
        <v>#REF!</v>
      </c>
      <c r="M703" s="113" t="e">
        <f>+L703/#REF!</f>
        <v>#REF!</v>
      </c>
      <c r="N703" s="114">
        <f t="shared" si="796"/>
        <v>0</v>
      </c>
      <c r="O703" s="740" t="e">
        <f>+#REF!-(R703+U703+X703+AA703+AD703+AG703+AJ703+AM703+AP703+AS703+AV703+AY703)</f>
        <v>#REF!</v>
      </c>
      <c r="P703" s="97"/>
      <c r="Q703" s="98"/>
      <c r="R703" s="99">
        <f t="shared" si="784"/>
        <v>0</v>
      </c>
      <c r="S703" s="100"/>
      <c r="T703" s="98"/>
      <c r="U703" s="99">
        <f t="shared" si="785"/>
        <v>0</v>
      </c>
      <c r="V703" s="100"/>
      <c r="W703" s="101"/>
      <c r="X703" s="99">
        <f t="shared" si="786"/>
        <v>0</v>
      </c>
      <c r="Y703" s="100"/>
      <c r="Z703" s="98"/>
      <c r="AA703" s="99">
        <f t="shared" si="787"/>
        <v>0</v>
      </c>
      <c r="AB703" s="100"/>
      <c r="AC703" s="98"/>
      <c r="AD703" s="99">
        <f t="shared" si="788"/>
        <v>0</v>
      </c>
      <c r="AE703" s="100"/>
      <c r="AF703" s="98"/>
      <c r="AG703" s="93">
        <f t="shared" si="789"/>
        <v>0</v>
      </c>
      <c r="AH703" s="93"/>
      <c r="AI703" s="98"/>
      <c r="AJ703" s="99">
        <f t="shared" si="790"/>
        <v>0</v>
      </c>
      <c r="AK703" s="100"/>
      <c r="AL703" s="98"/>
      <c r="AM703" s="99">
        <f t="shared" si="791"/>
        <v>0</v>
      </c>
      <c r="AN703" s="100"/>
      <c r="AO703" s="98"/>
      <c r="AP703" s="99">
        <f t="shared" si="792"/>
        <v>0</v>
      </c>
      <c r="AQ703" s="100"/>
      <c r="AR703" s="98"/>
      <c r="AS703" s="99">
        <f t="shared" si="793"/>
        <v>0</v>
      </c>
      <c r="AT703" s="100"/>
      <c r="AU703" s="98"/>
      <c r="AV703" s="99">
        <f t="shared" si="794"/>
        <v>0</v>
      </c>
      <c r="AW703" s="100"/>
      <c r="AX703" s="98"/>
      <c r="AY703" s="93">
        <f t="shared" si="795"/>
        <v>0</v>
      </c>
      <c r="AZ703" s="3"/>
    </row>
    <row r="704" spans="1:52" s="167" customFormat="1" ht="51.75" customHeight="1">
      <c r="A704" s="2"/>
      <c r="B704" s="6"/>
      <c r="C704" s="2"/>
      <c r="D704" s="2"/>
      <c r="E704" s="2"/>
      <c r="F704" s="10"/>
      <c r="G704" s="10"/>
      <c r="H704" s="196"/>
      <c r="I704" s="197">
        <f t="shared" si="820"/>
        <v>0</v>
      </c>
      <c r="J704" s="197">
        <f t="shared" si="821"/>
        <v>0</v>
      </c>
      <c r="K704" s="60">
        <f t="shared" si="822"/>
        <v>0</v>
      </c>
      <c r="L704" s="337" t="e">
        <f>#REF!-K704</f>
        <v>#REF!</v>
      </c>
      <c r="M704" s="113" t="e">
        <f>+L704/#REF!</f>
        <v>#REF!</v>
      </c>
      <c r="N704" s="114">
        <f t="shared" si="796"/>
        <v>0</v>
      </c>
      <c r="O704" s="740" t="e">
        <f>+#REF!-(R704+U704+X704+AA704+AD704+AG704+AJ704+AM704+AP704+AS704+AV704+AY704)</f>
        <v>#REF!</v>
      </c>
      <c r="P704" s="97"/>
      <c r="Q704" s="98"/>
      <c r="R704" s="99">
        <f t="shared" si="784"/>
        <v>0</v>
      </c>
      <c r="S704" s="100"/>
      <c r="T704" s="98"/>
      <c r="U704" s="99">
        <f t="shared" si="785"/>
        <v>0</v>
      </c>
      <c r="V704" s="100"/>
      <c r="W704" s="101"/>
      <c r="X704" s="99">
        <f t="shared" si="786"/>
        <v>0</v>
      </c>
      <c r="Y704" s="100"/>
      <c r="Z704" s="98"/>
      <c r="AA704" s="99">
        <f t="shared" si="787"/>
        <v>0</v>
      </c>
      <c r="AB704" s="100"/>
      <c r="AC704" s="98"/>
      <c r="AD704" s="99">
        <f t="shared" si="788"/>
        <v>0</v>
      </c>
      <c r="AE704" s="100"/>
      <c r="AF704" s="98"/>
      <c r="AG704" s="93">
        <f t="shared" si="789"/>
        <v>0</v>
      </c>
      <c r="AH704" s="93"/>
      <c r="AI704" s="98"/>
      <c r="AJ704" s="99">
        <f t="shared" si="790"/>
        <v>0</v>
      </c>
      <c r="AK704" s="100"/>
      <c r="AL704" s="98"/>
      <c r="AM704" s="99">
        <f t="shared" si="791"/>
        <v>0</v>
      </c>
      <c r="AN704" s="100"/>
      <c r="AO704" s="98"/>
      <c r="AP704" s="99">
        <f t="shared" si="792"/>
        <v>0</v>
      </c>
      <c r="AQ704" s="100"/>
      <c r="AR704" s="98"/>
      <c r="AS704" s="99">
        <f t="shared" si="793"/>
        <v>0</v>
      </c>
      <c r="AT704" s="100"/>
      <c r="AU704" s="98"/>
      <c r="AV704" s="99">
        <f t="shared" si="794"/>
        <v>0</v>
      </c>
      <c r="AW704" s="100"/>
      <c r="AX704" s="98"/>
      <c r="AY704" s="93">
        <f t="shared" si="795"/>
        <v>0</v>
      </c>
      <c r="AZ704" s="3"/>
    </row>
    <row r="705" spans="1:52" s="167" customFormat="1" ht="51.75" customHeight="1">
      <c r="A705" s="2"/>
      <c r="B705" s="6"/>
      <c r="C705" s="2"/>
      <c r="D705" s="2"/>
      <c r="E705" s="2"/>
      <c r="F705" s="10"/>
      <c r="G705" s="10"/>
      <c r="H705" s="196"/>
      <c r="I705" s="197">
        <f t="shared" si="820"/>
        <v>0</v>
      </c>
      <c r="J705" s="197">
        <f t="shared" si="821"/>
        <v>0</v>
      </c>
      <c r="K705" s="60">
        <f t="shared" si="822"/>
        <v>0</v>
      </c>
      <c r="L705" s="337" t="e">
        <f>#REF!-K705</f>
        <v>#REF!</v>
      </c>
      <c r="M705" s="113" t="e">
        <f>+L705/#REF!</f>
        <v>#REF!</v>
      </c>
      <c r="N705" s="114">
        <f t="shared" si="796"/>
        <v>0</v>
      </c>
      <c r="O705" s="740" t="e">
        <f>+#REF!-(R705+U705+X705+AA705+AD705+AG705+AJ705+AM705+AP705+AS705+AV705+AY705)</f>
        <v>#REF!</v>
      </c>
      <c r="P705" s="97"/>
      <c r="Q705" s="98"/>
      <c r="R705" s="99">
        <f t="shared" si="784"/>
        <v>0</v>
      </c>
      <c r="S705" s="100"/>
      <c r="T705" s="98"/>
      <c r="U705" s="99">
        <f t="shared" si="785"/>
        <v>0</v>
      </c>
      <c r="V705" s="100"/>
      <c r="W705" s="101"/>
      <c r="X705" s="99">
        <f t="shared" si="786"/>
        <v>0</v>
      </c>
      <c r="Y705" s="100"/>
      <c r="Z705" s="98"/>
      <c r="AA705" s="99">
        <f t="shared" si="787"/>
        <v>0</v>
      </c>
      <c r="AB705" s="100"/>
      <c r="AC705" s="98"/>
      <c r="AD705" s="99">
        <f t="shared" si="788"/>
        <v>0</v>
      </c>
      <c r="AE705" s="100"/>
      <c r="AF705" s="98"/>
      <c r="AG705" s="93">
        <f t="shared" si="789"/>
        <v>0</v>
      </c>
      <c r="AH705" s="93"/>
      <c r="AI705" s="98"/>
      <c r="AJ705" s="99">
        <f t="shared" si="790"/>
        <v>0</v>
      </c>
      <c r="AK705" s="100"/>
      <c r="AL705" s="98"/>
      <c r="AM705" s="99">
        <f t="shared" si="791"/>
        <v>0</v>
      </c>
      <c r="AN705" s="100"/>
      <c r="AO705" s="98"/>
      <c r="AP705" s="99">
        <f t="shared" si="792"/>
        <v>0</v>
      </c>
      <c r="AQ705" s="100"/>
      <c r="AR705" s="98"/>
      <c r="AS705" s="99">
        <f t="shared" si="793"/>
        <v>0</v>
      </c>
      <c r="AT705" s="100"/>
      <c r="AU705" s="98"/>
      <c r="AV705" s="99">
        <f t="shared" si="794"/>
        <v>0</v>
      </c>
      <c r="AW705" s="100"/>
      <c r="AX705" s="98"/>
      <c r="AY705" s="93">
        <f t="shared" si="795"/>
        <v>0</v>
      </c>
      <c r="AZ705" s="3"/>
    </row>
    <row r="706" spans="1:52" s="167" customFormat="1" ht="49.5" customHeight="1">
      <c r="A706" s="2"/>
      <c r="B706" s="6"/>
      <c r="C706" s="2"/>
      <c r="D706" s="2"/>
      <c r="E706" s="2"/>
      <c r="F706" s="10"/>
      <c r="G706" s="10"/>
      <c r="H706" s="196"/>
      <c r="I706" s="197">
        <f t="shared" si="820"/>
        <v>0</v>
      </c>
      <c r="J706" s="197">
        <f t="shared" si="821"/>
        <v>0</v>
      </c>
      <c r="K706" s="60">
        <f t="shared" si="822"/>
        <v>0</v>
      </c>
      <c r="L706" s="337" t="e">
        <f>#REF!-K706</f>
        <v>#REF!</v>
      </c>
      <c r="M706" s="113" t="e">
        <f>+L706/#REF!</f>
        <v>#REF!</v>
      </c>
      <c r="N706" s="114">
        <f t="shared" si="796"/>
        <v>0</v>
      </c>
      <c r="O706" s="740" t="e">
        <f>+#REF!-(R706+U706+X706+AA706+AD706+AG706+AJ706+AM706+AP706+AS706+AV706+AY706)</f>
        <v>#REF!</v>
      </c>
      <c r="P706" s="97"/>
      <c r="Q706" s="98"/>
      <c r="R706" s="99">
        <f t="shared" si="784"/>
        <v>0</v>
      </c>
      <c r="S706" s="100"/>
      <c r="T706" s="98"/>
      <c r="U706" s="99">
        <f t="shared" si="785"/>
        <v>0</v>
      </c>
      <c r="V706" s="100"/>
      <c r="W706" s="101"/>
      <c r="X706" s="99">
        <f t="shared" si="786"/>
        <v>0</v>
      </c>
      <c r="Y706" s="100"/>
      <c r="Z706" s="98"/>
      <c r="AA706" s="99">
        <f t="shared" si="787"/>
        <v>0</v>
      </c>
      <c r="AB706" s="100"/>
      <c r="AC706" s="98"/>
      <c r="AD706" s="99">
        <f t="shared" si="788"/>
        <v>0</v>
      </c>
      <c r="AE706" s="100"/>
      <c r="AF706" s="98"/>
      <c r="AG706" s="93">
        <f t="shared" si="789"/>
        <v>0</v>
      </c>
      <c r="AH706" s="93"/>
      <c r="AI706" s="98"/>
      <c r="AJ706" s="99">
        <f t="shared" si="790"/>
        <v>0</v>
      </c>
      <c r="AK706" s="100"/>
      <c r="AL706" s="98"/>
      <c r="AM706" s="99">
        <f t="shared" si="791"/>
        <v>0</v>
      </c>
      <c r="AN706" s="100"/>
      <c r="AO706" s="98"/>
      <c r="AP706" s="99">
        <f t="shared" si="792"/>
        <v>0</v>
      </c>
      <c r="AQ706" s="100"/>
      <c r="AR706" s="98"/>
      <c r="AS706" s="99">
        <f t="shared" si="793"/>
        <v>0</v>
      </c>
      <c r="AT706" s="100"/>
      <c r="AU706" s="98"/>
      <c r="AV706" s="99">
        <f t="shared" si="794"/>
        <v>0</v>
      </c>
      <c r="AW706" s="100"/>
      <c r="AX706" s="98"/>
      <c r="AY706" s="93">
        <f t="shared" si="795"/>
        <v>0</v>
      </c>
      <c r="AZ706" s="3"/>
    </row>
    <row r="707" spans="1:52" s="167" customFormat="1" ht="39.75" customHeight="1">
      <c r="A707" s="2"/>
      <c r="B707" s="6"/>
      <c r="C707" s="2"/>
      <c r="D707" s="2"/>
      <c r="E707" s="2"/>
      <c r="F707" s="10"/>
      <c r="G707" s="10"/>
      <c r="H707" s="647"/>
      <c r="I707" s="648"/>
      <c r="J707" s="648"/>
      <c r="K707" s="648"/>
      <c r="L707" s="159"/>
      <c r="M707" s="159"/>
      <c r="N707" s="158">
        <f>SUM(N701:N706)</f>
        <v>0</v>
      </c>
      <c r="O707" s="160" t="e">
        <f>SUM(O701:O706)</f>
        <v>#REF!</v>
      </c>
      <c r="P707" s="161"/>
      <c r="Q707" s="162"/>
      <c r="R707" s="163">
        <f>SUM(R701:R706)</f>
        <v>0</v>
      </c>
      <c r="S707" s="164"/>
      <c r="T707" s="162"/>
      <c r="U707" s="163">
        <f>SUM(U701:U706)</f>
        <v>0</v>
      </c>
      <c r="V707" s="164"/>
      <c r="W707" s="165"/>
      <c r="X707" s="163">
        <f>SUM(X701:X706)</f>
        <v>0</v>
      </c>
      <c r="Y707" s="164"/>
      <c r="Z707" s="162"/>
      <c r="AA707" s="163">
        <f>SUM(AA701:AA706)</f>
        <v>0</v>
      </c>
      <c r="AB707" s="164"/>
      <c r="AC707" s="162"/>
      <c r="AD707" s="163">
        <f>SUM(AD701:AD706)</f>
        <v>0</v>
      </c>
      <c r="AE707" s="164"/>
      <c r="AF707" s="162"/>
      <c r="AG707" s="166">
        <f>SUM(AG701:AG706)</f>
        <v>0</v>
      </c>
      <c r="AH707" s="166"/>
      <c r="AI707" s="162"/>
      <c r="AJ707" s="163">
        <f>SUM(AJ701:AJ706)</f>
        <v>0</v>
      </c>
      <c r="AK707" s="164"/>
      <c r="AL707" s="162"/>
      <c r="AM707" s="163">
        <f>SUM(AM701:AM706)</f>
        <v>0</v>
      </c>
      <c r="AN707" s="164"/>
      <c r="AO707" s="162"/>
      <c r="AP707" s="163">
        <f>SUM(AP701:AP706)</f>
        <v>0</v>
      </c>
      <c r="AQ707" s="164"/>
      <c r="AR707" s="162"/>
      <c r="AS707" s="163">
        <f>SUM(AS701:AS706)</f>
        <v>0</v>
      </c>
      <c r="AT707" s="164"/>
      <c r="AU707" s="162"/>
      <c r="AV707" s="163">
        <f>SUM(AV701:AV706)</f>
        <v>0</v>
      </c>
      <c r="AW707" s="164"/>
      <c r="AX707" s="162"/>
      <c r="AY707" s="166">
        <f>SUM(AY701:AY706)</f>
        <v>0</v>
      </c>
      <c r="AZ707" s="3"/>
    </row>
    <row r="708" spans="1:52" s="3" customFormat="1" ht="27" customHeight="1">
      <c r="A708" s="2"/>
      <c r="B708" s="6"/>
      <c r="C708" s="2"/>
      <c r="D708" s="2"/>
      <c r="E708" s="2"/>
      <c r="F708" s="10"/>
      <c r="G708" s="10"/>
      <c r="H708" s="734"/>
      <c r="I708" s="734"/>
      <c r="J708" s="734"/>
      <c r="K708" s="734"/>
      <c r="N708" s="735">
        <f t="shared" si="796"/>
        <v>0</v>
      </c>
      <c r="O708" s="736"/>
      <c r="P708" s="737"/>
      <c r="Q708" s="738"/>
      <c r="R708" s="739">
        <f t="shared" si="784"/>
        <v>0</v>
      </c>
      <c r="S708" s="736"/>
      <c r="T708" s="738"/>
      <c r="U708" s="739">
        <f t="shared" si="785"/>
        <v>0</v>
      </c>
      <c r="V708" s="736"/>
      <c r="W708" s="5"/>
      <c r="X708" s="739">
        <f t="shared" si="786"/>
        <v>0</v>
      </c>
      <c r="Y708" s="736"/>
      <c r="Z708" s="738"/>
      <c r="AA708" s="739">
        <f t="shared" si="787"/>
        <v>0</v>
      </c>
      <c r="AB708" s="736"/>
      <c r="AC708" s="738"/>
      <c r="AD708" s="739">
        <f t="shared" si="788"/>
        <v>0</v>
      </c>
      <c r="AE708" s="736"/>
      <c r="AF708" s="738"/>
      <c r="AG708" s="736">
        <f t="shared" si="789"/>
        <v>0</v>
      </c>
      <c r="AH708" s="736"/>
      <c r="AI708" s="738"/>
      <c r="AJ708" s="739">
        <f t="shared" si="790"/>
        <v>0</v>
      </c>
      <c r="AK708" s="736"/>
      <c r="AL708" s="738"/>
      <c r="AM708" s="739">
        <f t="shared" si="791"/>
        <v>0</v>
      </c>
      <c r="AN708" s="736"/>
      <c r="AO708" s="738"/>
      <c r="AP708" s="739">
        <f t="shared" si="792"/>
        <v>0</v>
      </c>
      <c r="AQ708" s="736"/>
      <c r="AR708" s="738"/>
      <c r="AS708" s="739">
        <f t="shared" si="793"/>
        <v>0</v>
      </c>
      <c r="AT708" s="736"/>
      <c r="AU708" s="738"/>
      <c r="AV708" s="739">
        <f t="shared" si="794"/>
        <v>0</v>
      </c>
      <c r="AW708" s="736"/>
      <c r="AX708" s="738"/>
      <c r="AY708" s="736">
        <f t="shared" si="795"/>
        <v>0</v>
      </c>
    </row>
    <row r="709" spans="1:52" s="3" customFormat="1" ht="30.75" customHeight="1">
      <c r="A709" s="2"/>
      <c r="B709" s="6"/>
      <c r="C709" s="2"/>
      <c r="D709" s="2"/>
      <c r="E709" s="2"/>
      <c r="F709" s="10"/>
      <c r="G709" s="10"/>
      <c r="H709" s="713"/>
      <c r="I709" s="714"/>
      <c r="J709" s="714"/>
      <c r="K709" s="714"/>
      <c r="L709" s="337"/>
      <c r="M709" s="337"/>
      <c r="N709" s="323">
        <f t="shared" si="796"/>
        <v>0</v>
      </c>
      <c r="O709" s="740"/>
      <c r="P709" s="97"/>
      <c r="Q709" s="98"/>
      <c r="R709" s="99">
        <f t="shared" si="784"/>
        <v>0</v>
      </c>
      <c r="S709" s="100"/>
      <c r="T709" s="98"/>
      <c r="U709" s="99">
        <f t="shared" si="785"/>
        <v>0</v>
      </c>
      <c r="V709" s="100"/>
      <c r="W709" s="101"/>
      <c r="X709" s="99">
        <f t="shared" si="786"/>
        <v>0</v>
      </c>
      <c r="Y709" s="100"/>
      <c r="Z709" s="98"/>
      <c r="AA709" s="99">
        <f t="shared" si="787"/>
        <v>0</v>
      </c>
      <c r="AB709" s="100"/>
      <c r="AC709" s="98"/>
      <c r="AD709" s="99">
        <f t="shared" si="788"/>
        <v>0</v>
      </c>
      <c r="AE709" s="100"/>
      <c r="AF709" s="98"/>
      <c r="AG709" s="93">
        <f t="shared" si="789"/>
        <v>0</v>
      </c>
      <c r="AH709" s="93"/>
      <c r="AI709" s="98"/>
      <c r="AJ709" s="99">
        <f t="shared" si="790"/>
        <v>0</v>
      </c>
      <c r="AK709" s="100"/>
      <c r="AL709" s="98"/>
      <c r="AM709" s="99">
        <f t="shared" si="791"/>
        <v>0</v>
      </c>
      <c r="AN709" s="100"/>
      <c r="AO709" s="98"/>
      <c r="AP709" s="99">
        <f t="shared" si="792"/>
        <v>0</v>
      </c>
      <c r="AQ709" s="100"/>
      <c r="AR709" s="98"/>
      <c r="AS709" s="99">
        <f t="shared" si="793"/>
        <v>0</v>
      </c>
      <c r="AT709" s="100"/>
      <c r="AU709" s="98"/>
      <c r="AV709" s="99">
        <f t="shared" si="794"/>
        <v>0</v>
      </c>
      <c r="AW709" s="100"/>
      <c r="AX709" s="98"/>
      <c r="AY709" s="93">
        <f t="shared" si="795"/>
        <v>0</v>
      </c>
    </row>
    <row r="710" spans="1:52" s="167" customFormat="1" ht="68.25" customHeight="1">
      <c r="A710" s="2"/>
      <c r="B710" s="6"/>
      <c r="C710" s="2"/>
      <c r="D710" s="2"/>
      <c r="E710" s="2"/>
      <c r="F710" s="10"/>
      <c r="G710" s="10"/>
      <c r="H710" s="58"/>
      <c r="I710" s="59">
        <f t="shared" ref="I710" si="823">+P710+S710+V710+Y710+AB710+AE710</f>
        <v>0</v>
      </c>
      <c r="J710" s="59">
        <f t="shared" ref="J710" si="824">+AH710+AK710+AN710+AQ710+AT710+AW710</f>
        <v>0</v>
      </c>
      <c r="K710" s="60">
        <f t="shared" ref="K710" si="825">+I710+J710</f>
        <v>0</v>
      </c>
      <c r="L710" s="337">
        <f>D551-K710</f>
        <v>6</v>
      </c>
      <c r="M710" s="113">
        <f>+L710/D551</f>
        <v>1</v>
      </c>
      <c r="N710" s="114">
        <f t="shared" si="796"/>
        <v>0</v>
      </c>
      <c r="O710" s="740">
        <f>+F551-(R710+U710+X710+AA710+AD710+AG710+AJ710+AM710+AP710+AS710+AV710+AY710)</f>
        <v>25641.300000000003</v>
      </c>
      <c r="P710" s="97"/>
      <c r="Q710" s="98"/>
      <c r="R710" s="99">
        <f t="shared" si="784"/>
        <v>0</v>
      </c>
      <c r="S710" s="100"/>
      <c r="T710" s="98"/>
      <c r="U710" s="99">
        <f t="shared" si="785"/>
        <v>0</v>
      </c>
      <c r="V710" s="100"/>
      <c r="W710" s="101"/>
      <c r="X710" s="99">
        <f t="shared" si="786"/>
        <v>0</v>
      </c>
      <c r="Y710" s="100"/>
      <c r="Z710" s="98"/>
      <c r="AA710" s="99">
        <f t="shared" si="787"/>
        <v>0</v>
      </c>
      <c r="AB710" s="100"/>
      <c r="AC710" s="98"/>
      <c r="AD710" s="99">
        <f t="shared" si="788"/>
        <v>0</v>
      </c>
      <c r="AE710" s="100"/>
      <c r="AF710" s="98"/>
      <c r="AG710" s="93">
        <f t="shared" si="789"/>
        <v>0</v>
      </c>
      <c r="AH710" s="93"/>
      <c r="AI710" s="98"/>
      <c r="AJ710" s="99">
        <f t="shared" si="790"/>
        <v>0</v>
      </c>
      <c r="AK710" s="100"/>
      <c r="AL710" s="98"/>
      <c r="AM710" s="99">
        <f t="shared" si="791"/>
        <v>0</v>
      </c>
      <c r="AN710" s="100"/>
      <c r="AO710" s="98"/>
      <c r="AP710" s="99">
        <f t="shared" si="792"/>
        <v>0</v>
      </c>
      <c r="AQ710" s="100"/>
      <c r="AR710" s="98"/>
      <c r="AS710" s="99">
        <f t="shared" si="793"/>
        <v>0</v>
      </c>
      <c r="AT710" s="100"/>
      <c r="AU710" s="98"/>
      <c r="AV710" s="99">
        <f t="shared" si="794"/>
        <v>0</v>
      </c>
      <c r="AW710" s="100"/>
      <c r="AX710" s="98"/>
      <c r="AY710" s="93">
        <f t="shared" si="795"/>
        <v>0</v>
      </c>
      <c r="AZ710" s="3"/>
    </row>
    <row r="711" spans="1:52" s="167" customFormat="1" ht="30" customHeight="1">
      <c r="A711" s="2"/>
      <c r="B711" s="6"/>
      <c r="C711" s="2"/>
      <c r="D711" s="2"/>
      <c r="E711" s="2"/>
      <c r="F711" s="10"/>
      <c r="G711" s="10"/>
      <c r="H711" s="647"/>
      <c r="I711" s="648"/>
      <c r="J711" s="648"/>
      <c r="K711" s="648"/>
      <c r="L711" s="159"/>
      <c r="M711" s="159"/>
      <c r="N711" s="158">
        <f>+N710</f>
        <v>0</v>
      </c>
      <c r="O711" s="160">
        <f>+O710</f>
        <v>25641.300000000003</v>
      </c>
      <c r="P711" s="161"/>
      <c r="Q711" s="162"/>
      <c r="R711" s="163">
        <f>+R710</f>
        <v>0</v>
      </c>
      <c r="S711" s="164"/>
      <c r="T711" s="162"/>
      <c r="U711" s="163">
        <f>+U710</f>
        <v>0</v>
      </c>
      <c r="V711" s="164"/>
      <c r="W711" s="165"/>
      <c r="X711" s="163">
        <f>+X710</f>
        <v>0</v>
      </c>
      <c r="Y711" s="164"/>
      <c r="Z711" s="162"/>
      <c r="AA711" s="163">
        <f>+AA710</f>
        <v>0</v>
      </c>
      <c r="AB711" s="164"/>
      <c r="AC711" s="162"/>
      <c r="AD711" s="163">
        <f>+AD710</f>
        <v>0</v>
      </c>
      <c r="AE711" s="164"/>
      <c r="AF711" s="162"/>
      <c r="AG711" s="166">
        <f>+AG710</f>
        <v>0</v>
      </c>
      <c r="AH711" s="166"/>
      <c r="AI711" s="162"/>
      <c r="AJ711" s="163">
        <f>+AJ710</f>
        <v>0</v>
      </c>
      <c r="AK711" s="164"/>
      <c r="AL711" s="162"/>
      <c r="AM711" s="163">
        <f>+AM710</f>
        <v>0</v>
      </c>
      <c r="AN711" s="164"/>
      <c r="AO711" s="162"/>
      <c r="AP711" s="163">
        <f>+AP710</f>
        <v>0</v>
      </c>
      <c r="AQ711" s="164"/>
      <c r="AR711" s="162"/>
      <c r="AS711" s="163">
        <f>+AS710</f>
        <v>0</v>
      </c>
      <c r="AT711" s="164"/>
      <c r="AU711" s="162"/>
      <c r="AV711" s="163">
        <f>+AV710</f>
        <v>0</v>
      </c>
      <c r="AW711" s="164"/>
      <c r="AX711" s="162"/>
      <c r="AY711" s="166">
        <f>+AY710</f>
        <v>0</v>
      </c>
      <c r="AZ711" s="3"/>
    </row>
    <row r="712" spans="1:52" s="175" customFormat="1">
      <c r="A712" s="2"/>
      <c r="B712" s="6"/>
      <c r="C712" s="2"/>
      <c r="D712" s="2"/>
      <c r="E712" s="2"/>
      <c r="F712" s="10"/>
      <c r="G712" s="10"/>
      <c r="H712" s="176"/>
      <c r="I712" s="176"/>
      <c r="J712" s="176"/>
      <c r="K712" s="176"/>
      <c r="N712" s="176"/>
      <c r="P712" s="741"/>
      <c r="R712" s="742"/>
      <c r="S712" s="177"/>
      <c r="U712" s="742"/>
      <c r="V712" s="177"/>
      <c r="W712" s="181"/>
      <c r="X712" s="742"/>
      <c r="Y712" s="177"/>
      <c r="AA712" s="742"/>
      <c r="AB712" s="177"/>
      <c r="AD712" s="742"/>
      <c r="AE712" s="177"/>
      <c r="AH712" s="177"/>
      <c r="AJ712" s="742"/>
      <c r="AK712" s="177"/>
      <c r="AM712" s="742"/>
      <c r="AN712" s="177"/>
      <c r="AP712" s="180"/>
      <c r="AQ712" s="177"/>
      <c r="AS712" s="742"/>
      <c r="AT712" s="177"/>
      <c r="AV712" s="742"/>
      <c r="AW712" s="177"/>
      <c r="AZ712" s="6"/>
    </row>
    <row r="713" spans="1:52" ht="42" customHeight="1">
      <c r="H713" s="743"/>
      <c r="I713" s="743"/>
      <c r="J713" s="743"/>
      <c r="K713" s="743"/>
      <c r="N713" s="744" t="e">
        <f>+N24+N32+N42+N56+N394+N470+N505+N544+N557+N566+N561+N661+N665+N669+N683+N687+N697+N707+N711</f>
        <v>#REF!</v>
      </c>
      <c r="O713" s="744" t="e">
        <f>+O24+O32+O42+O56+O394+O470+O505+O544+O557+O566+O561+O661+O665+O669+O683+O687+O697+O707+O711</f>
        <v>#REF!</v>
      </c>
      <c r="R713" s="11" t="e">
        <f>+R24+R32+R42+R56+R394+R470+R505+R544+R557+R566+R561+R661+R665+R669+R683+R687+R697+R707+R711</f>
        <v>#REF!</v>
      </c>
      <c r="S713" s="725"/>
      <c r="U713" s="9" t="e">
        <f>+U24+U32+U42+U56+U394+U470+U505+U544+U557+U566+U561+U661+U665+U669+U683+U687+U697+U707+U711</f>
        <v>#REF!</v>
      </c>
      <c r="V713" s="725"/>
      <c r="X713" s="9" t="e">
        <f>+X24+X32+X42+X56+X394+X470+X505+X544+X557+X566+X561+X661+X665+X669+X683+X687+X697+X707+X711</f>
        <v>#REF!</v>
      </c>
      <c r="Y713" s="725"/>
      <c r="AA713" s="11" t="e">
        <f>+AA24+AA32+AA42+AA56+AA394+AA470+AA505+AA544+AA557+AA566+AA561+AA661+AA665+AA669+AA683+AA687+AA697+AA707+AA711</f>
        <v>#REF!</v>
      </c>
      <c r="AB713" s="725"/>
      <c r="AD713" s="9" t="e">
        <f>+AD24+AD32+AD42+AD56+AD394+AD470+AD505+AD544+AD557+AD566+AD561+AD661+AD665+AD669+AD683+AD687+AD697+AD707+AD711</f>
        <v>#REF!</v>
      </c>
      <c r="AE713" s="725"/>
      <c r="AG713" s="6" t="e">
        <f>+AG24+AG32+AG42+AG56+AG394+AG470+AG505+AG544+AG557+AG566+AG561+AG661+AG665+AG669+AG683+AG687+AG697+AG707+AG711</f>
        <v>#REF!</v>
      </c>
      <c r="AH713" s="725"/>
      <c r="AJ713" s="9" t="e">
        <f>+AJ24+AJ32+AJ42+AJ56+AJ394+AJ470+AJ505+AJ544+AJ557+AJ566+AJ561+AJ661+AJ665+AJ669+AJ683+AJ687+AJ697+AJ707+AJ711</f>
        <v>#REF!</v>
      </c>
      <c r="AK713" s="725"/>
      <c r="AM713" s="9" t="e">
        <f>+AM24+AM32+AM42+AM56+AM394+AM470+AM505+AM544+AM557+AM566+AM561+AM661+AM665+AM669+AM683+AM687+AM697+AM707+AM711</f>
        <v>#REF!</v>
      </c>
      <c r="AN713" s="725"/>
      <c r="AP713" s="11" t="e">
        <f>+AP24+AP32+AP42+AP56+AP394+AP470+AP505+AP544+AP557+AP566+AP561+AP661+AP665+AP669+AP683+AP687+AP697+AP707+AP711</f>
        <v>#REF!</v>
      </c>
      <c r="AS713" s="9" t="e">
        <f>+AS24+AS32+AS42+AS56+AS394+AS470+AS505+AS544+AS557+AS566+AS561+AS661+AS665+AS669+AS683+AS687+AS697+AS707+AS711</f>
        <v>#REF!</v>
      </c>
      <c r="AT713" s="725"/>
      <c r="AV713" s="9" t="e">
        <f>+AV24+AV32+AV42+AV56+AV394+AV470+AV505+AV544+AV557+AV566+AV561+AV661+AV665+AV669+AV683+AV687+AV697+AV707+AV711</f>
        <v>#REF!</v>
      </c>
      <c r="AW713" s="725"/>
      <c r="AY713" s="6" t="e">
        <f>+AY24+AY32+AY42+AY56+AY394+AY470+AY505+AY544+AY557+AY566+AY561+AY661+AY665+AY669+AY683+AY687+AY697+AY707+AY711</f>
        <v>#REF!</v>
      </c>
    </row>
    <row r="714" spans="1:52">
      <c r="N714" s="724"/>
      <c r="V714" s="725"/>
      <c r="Y714" s="725"/>
      <c r="AE714" s="725"/>
      <c r="AH714" s="725"/>
      <c r="AK714" s="725"/>
      <c r="AT714" s="725"/>
    </row>
    <row r="715" spans="1:52">
      <c r="N715" s="724"/>
      <c r="Y715" s="725"/>
      <c r="AE715" s="725"/>
      <c r="AH715" s="725"/>
      <c r="AT715" s="725"/>
    </row>
    <row r="716" spans="1:52">
      <c r="N716" s="724"/>
      <c r="Y716" s="725"/>
      <c r="AE716" s="725"/>
      <c r="AT716" s="725"/>
    </row>
    <row r="717" spans="1:52">
      <c r="N717" s="724"/>
      <c r="Y717" s="725"/>
      <c r="AE717" s="725"/>
    </row>
    <row r="718" spans="1:52">
      <c r="N718" s="724"/>
      <c r="Y718" s="725"/>
    </row>
    <row r="719" spans="1:52">
      <c r="N719" s="724"/>
      <c r="Y719" s="725"/>
    </row>
    <row r="720" spans="1:52" ht="12" customHeight="1">
      <c r="N720" s="724"/>
      <c r="Y720" s="725"/>
    </row>
    <row r="721" spans="8:25" ht="12.75" customHeight="1">
      <c r="N721" s="724"/>
      <c r="Y721" s="725"/>
    </row>
    <row r="722" spans="8:25" ht="12.75" customHeight="1">
      <c r="N722" s="724"/>
      <c r="Y722" s="725"/>
    </row>
    <row r="723" spans="8:25">
      <c r="N723" s="724"/>
      <c r="Y723" s="725"/>
    </row>
    <row r="724" spans="8:25">
      <c r="N724" s="724"/>
      <c r="Y724" s="725"/>
    </row>
    <row r="725" spans="8:25">
      <c r="N725" s="724"/>
      <c r="Y725" s="725"/>
    </row>
    <row r="726" spans="8:25" ht="12.75" customHeight="1">
      <c r="H726" s="745"/>
      <c r="I726" s="745"/>
      <c r="J726" s="745"/>
      <c r="K726" s="745"/>
      <c r="N726" s="724"/>
      <c r="Y726" s="725"/>
    </row>
    <row r="727" spans="8:25" ht="15.75" customHeight="1">
      <c r="H727" s="745"/>
      <c r="I727" s="745"/>
      <c r="J727" s="745"/>
      <c r="K727" s="745"/>
      <c r="N727" s="724"/>
      <c r="Y727" s="725"/>
    </row>
    <row r="728" spans="8:25" ht="14.25" customHeight="1">
      <c r="H728" s="745"/>
      <c r="I728" s="745"/>
      <c r="J728" s="745"/>
      <c r="K728" s="745"/>
      <c r="N728" s="724"/>
      <c r="Y728" s="725"/>
    </row>
    <row r="729" spans="8:25" ht="12" customHeight="1">
      <c r="H729" s="745"/>
      <c r="I729" s="745"/>
      <c r="J729" s="745"/>
      <c r="K729" s="745"/>
      <c r="N729" s="724"/>
      <c r="Y729" s="725"/>
    </row>
    <row r="730" spans="8:25" ht="29.25" customHeight="1">
      <c r="H730" s="745"/>
      <c r="I730" s="745"/>
      <c r="J730" s="745"/>
      <c r="K730" s="745"/>
      <c r="Y730" s="725"/>
    </row>
    <row r="731" spans="8:25" ht="10.5" customHeight="1">
      <c r="H731" s="745"/>
      <c r="I731" s="745"/>
      <c r="J731" s="745"/>
      <c r="K731" s="745"/>
    </row>
    <row r="732" spans="8:25" ht="12.75" customHeight="1">
      <c r="H732" s="745"/>
      <c r="I732" s="745"/>
      <c r="J732" s="745"/>
      <c r="K732" s="745"/>
    </row>
    <row r="733" spans="8:25" ht="10.5" customHeight="1">
      <c r="H733" s="745"/>
      <c r="I733" s="745"/>
      <c r="J733" s="745"/>
      <c r="K733" s="745"/>
    </row>
    <row r="734" spans="8:25">
      <c r="H734" s="745"/>
      <c r="I734" s="745"/>
      <c r="J734" s="745"/>
      <c r="K734" s="745"/>
    </row>
    <row r="742" ht="35.25" customHeight="1"/>
    <row r="744" ht="21" customHeight="1"/>
    <row r="746" ht="31.5" customHeight="1"/>
    <row r="748" ht="18.75" customHeight="1"/>
    <row r="749" ht="18.75" customHeight="1"/>
    <row r="750" ht="20.25" customHeight="1"/>
    <row r="756" ht="31.5" customHeight="1"/>
  </sheetData>
  <mergeCells count="30">
    <mergeCell ref="AN8:AP11"/>
    <mergeCell ref="AQ8:AS11"/>
    <mergeCell ref="AT8:AV11"/>
    <mergeCell ref="AW8:AY11"/>
    <mergeCell ref="I8:I12"/>
    <mergeCell ref="J8:J12"/>
    <mergeCell ref="L8:L12"/>
    <mergeCell ref="M8:M12"/>
    <mergeCell ref="Y8:AA11"/>
    <mergeCell ref="AB8:AD11"/>
    <mergeCell ref="AE8:AG11"/>
    <mergeCell ref="AH8:AJ11"/>
    <mergeCell ref="AK8:AM11"/>
    <mergeCell ref="O8:O12"/>
    <mergeCell ref="K8:K12"/>
    <mergeCell ref="P8:R11"/>
    <mergeCell ref="S8:U11"/>
    <mergeCell ref="V8:X11"/>
    <mergeCell ref="A14:B14"/>
    <mergeCell ref="A26:B26"/>
    <mergeCell ref="N8:N12"/>
    <mergeCell ref="A5:G5"/>
    <mergeCell ref="A8:A12"/>
    <mergeCell ref="B8:B12"/>
    <mergeCell ref="C8:C12"/>
    <mergeCell ref="D11:D12"/>
    <mergeCell ref="E11:E12"/>
    <mergeCell ref="F11:F12"/>
    <mergeCell ref="G11:G12"/>
    <mergeCell ref="D8:G10"/>
  </mergeCells>
  <phoneticPr fontId="3" type="noConversion"/>
  <printOptions horizontalCentered="1"/>
  <pageMargins left="0.23622047244094491" right="0.23622047244094491" top="0.74803149606299213" bottom="0.74803149606299213" header="0.31496062992125984" footer="0.31496062992125984"/>
  <pageSetup paperSize="9" scale="43" fitToHeight="34" orientation="landscape" r:id="rId1"/>
  <rowBreaks count="32" manualBreakCount="32">
    <brk id="24" max="7" man="1"/>
    <brk id="42" max="16383" man="1"/>
    <brk id="72" max="7" man="1"/>
    <brk id="98" max="7" man="1"/>
    <brk id="124" max="11" man="1"/>
    <brk id="150" max="7" man="1"/>
    <brk id="176" max="7" man="1"/>
    <brk id="202" max="11" man="1"/>
    <brk id="228" max="7" man="1"/>
    <brk id="254" max="7" man="1"/>
    <brk id="283" max="11" man="1"/>
    <brk id="318" max="7" man="1"/>
    <brk id="346" max="7" man="1"/>
    <brk id="380" max="7" man="1"/>
    <brk id="403" max="11" man="1"/>
    <brk id="421" max="7" man="1"/>
    <brk id="443" max="7" man="1"/>
    <brk id="460" max="7" man="1"/>
    <brk id="481" max="7" man="1"/>
    <brk id="505" max="7" man="1"/>
    <brk id="518" max="7" man="1"/>
    <brk id="533" max="7" man="1"/>
    <brk id="548" max="7" man="1"/>
    <brk id="575" max="7" man="1"/>
    <brk id="590" max="7" man="1"/>
    <brk id="601" max="7" man="1"/>
    <brk id="616" max="7" man="1"/>
    <brk id="627" max="7" man="1"/>
    <brk id="634" max="7" man="1"/>
    <brk id="647" max="7" man="1"/>
    <brk id="665" max="58" man="1"/>
    <brk id="698" max="58" man="1"/>
  </rowBreaks>
  <colBreaks count="2" manualBreakCount="2">
    <brk id="8" max="717" man="1"/>
    <brk id="33" max="71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77F17-BA4F-4BE4-87CA-28EDCCD183E2}">
  <sheetPr>
    <tabColor rgb="FF0070C0"/>
  </sheetPr>
  <dimension ref="A1:D29"/>
  <sheetViews>
    <sheetView zoomScaleNormal="100" zoomScaleSheetLayoutView="80" workbookViewId="0">
      <selection activeCell="J21" sqref="J21"/>
    </sheetView>
  </sheetViews>
  <sheetFormatPr defaultRowHeight="21"/>
  <cols>
    <col min="1" max="1" width="6.42578125" style="748" customWidth="1"/>
    <col min="2" max="2" width="19.7109375" style="753" customWidth="1"/>
    <col min="3" max="3" width="107.85546875" style="748" customWidth="1"/>
    <col min="4" max="4" width="35" style="748" customWidth="1"/>
    <col min="5" max="16384" width="9.140625" style="748"/>
  </cols>
  <sheetData>
    <row r="1" spans="1:4">
      <c r="B1" s="749"/>
      <c r="C1" s="750"/>
    </row>
    <row r="2" spans="1:4">
      <c r="B2" s="751"/>
    </row>
    <row r="3" spans="1:4">
      <c r="B3" s="751"/>
    </row>
    <row r="4" spans="1:4">
      <c r="B4" s="751"/>
      <c r="C4" s="752" t="s">
        <v>741</v>
      </c>
    </row>
    <row r="5" spans="1:4" ht="21.75" thickBot="1"/>
    <row r="6" spans="1:4" ht="13.5" customHeight="1">
      <c r="B6" s="819" t="s">
        <v>218</v>
      </c>
      <c r="C6" s="816" t="s">
        <v>0</v>
      </c>
      <c r="D6" s="811" t="s">
        <v>742</v>
      </c>
    </row>
    <row r="7" spans="1:4" ht="16.5" customHeight="1">
      <c r="B7" s="820"/>
      <c r="C7" s="817"/>
      <c r="D7" s="812"/>
    </row>
    <row r="8" spans="1:4" ht="18.75" customHeight="1" thickBot="1">
      <c r="B8" s="821"/>
      <c r="C8" s="818"/>
      <c r="D8" s="813"/>
    </row>
    <row r="9" spans="1:4" ht="18.75" customHeight="1">
      <c r="B9" s="754">
        <v>1</v>
      </c>
      <c r="C9" s="755">
        <v>2</v>
      </c>
      <c r="D9" s="756">
        <v>3</v>
      </c>
    </row>
    <row r="10" spans="1:4" ht="25.5" customHeight="1">
      <c r="A10" s="757"/>
      <c r="B10" s="762" t="s">
        <v>210</v>
      </c>
      <c r="C10" s="758" t="s">
        <v>204</v>
      </c>
      <c r="D10" s="765">
        <f>+'Nacrt programa rada za 24'!G24</f>
        <v>780708.00355703989</v>
      </c>
    </row>
    <row r="11" spans="1:4" ht="25.5" customHeight="1">
      <c r="B11" s="762" t="s">
        <v>211</v>
      </c>
      <c r="C11" s="759" t="s">
        <v>203</v>
      </c>
      <c r="D11" s="765">
        <f>+'Nacrt programa rada za 24'!G32</f>
        <v>200304</v>
      </c>
    </row>
    <row r="12" spans="1:4" ht="25.5" customHeight="1">
      <c r="B12" s="763" t="s">
        <v>212</v>
      </c>
      <c r="C12" s="758" t="s">
        <v>205</v>
      </c>
      <c r="D12" s="765">
        <f>+'Nacrt programa rada za 24'!G42</f>
        <v>100000.04625</v>
      </c>
    </row>
    <row r="13" spans="1:4" ht="25.5" customHeight="1">
      <c r="B13" s="763" t="s">
        <v>213</v>
      </c>
      <c r="C13" s="758" t="s">
        <v>208</v>
      </c>
      <c r="D13" s="765">
        <f>+'Nacrt programa rada za 24'!G56</f>
        <v>42999.945300000007</v>
      </c>
    </row>
    <row r="14" spans="1:4" ht="39" customHeight="1">
      <c r="B14" s="762" t="s">
        <v>189</v>
      </c>
      <c r="C14" s="758" t="s">
        <v>206</v>
      </c>
      <c r="D14" s="765">
        <f>+'Nacrt programa rada za 24'!G394</f>
        <v>137077.20000000001</v>
      </c>
    </row>
    <row r="15" spans="1:4" ht="25.5" customHeight="1">
      <c r="B15" s="762" t="s">
        <v>214</v>
      </c>
      <c r="C15" s="758" t="s">
        <v>107</v>
      </c>
      <c r="D15" s="765">
        <f>+'Nacrt programa rada za 24'!G470</f>
        <v>600356.54249999998</v>
      </c>
    </row>
    <row r="16" spans="1:4" ht="25.5" customHeight="1">
      <c r="B16" s="762" t="s">
        <v>215</v>
      </c>
      <c r="C16" s="758" t="s">
        <v>190</v>
      </c>
      <c r="D16" s="765">
        <f>+'Nacrt programa rada za 24'!G474</f>
        <v>150000.00209999998</v>
      </c>
    </row>
    <row r="17" spans="2:4" ht="25.5" customHeight="1">
      <c r="B17" s="763" t="s">
        <v>216</v>
      </c>
      <c r="C17" s="758" t="s">
        <v>207</v>
      </c>
      <c r="D17" s="765">
        <f>+'Nacrt programa rada za 24'!G481</f>
        <v>30057.3</v>
      </c>
    </row>
    <row r="18" spans="2:4" ht="25.5" customHeight="1">
      <c r="B18" s="763" t="s">
        <v>217</v>
      </c>
      <c r="C18" s="758" t="s">
        <v>209</v>
      </c>
      <c r="D18" s="765">
        <f>+'Nacrt programa rada za 24'!G486</f>
        <v>21302.891999999996</v>
      </c>
    </row>
    <row r="19" spans="2:4" ht="25.5" customHeight="1">
      <c r="B19" s="763" t="s">
        <v>744</v>
      </c>
      <c r="C19" s="758" t="s">
        <v>191</v>
      </c>
      <c r="D19" s="765">
        <f>SUM('Nacrt programa rada za 24'!G490)</f>
        <v>58500</v>
      </c>
    </row>
    <row r="20" spans="2:4" ht="40.9" customHeight="1">
      <c r="B20" s="763" t="s">
        <v>745</v>
      </c>
      <c r="C20" s="758" t="s">
        <v>743</v>
      </c>
      <c r="D20" s="765">
        <f>SUM('Nacrt programa rada za 24'!G496)</f>
        <v>69615</v>
      </c>
    </row>
    <row r="21" spans="2:4" ht="25.9" customHeight="1">
      <c r="B21" s="762" t="s">
        <v>824</v>
      </c>
      <c r="C21" s="758" t="s">
        <v>746</v>
      </c>
      <c r="D21" s="765">
        <f>SUM('Nacrt programa rada za 24'!G500)</f>
        <v>23400</v>
      </c>
    </row>
    <row r="22" spans="2:4" ht="25.5" customHeight="1">
      <c r="B22" s="763" t="s">
        <v>192</v>
      </c>
      <c r="C22" s="758" t="s">
        <v>747</v>
      </c>
      <c r="D22" s="765">
        <f>SUM('Nacrt programa rada za 24'!G548)</f>
        <v>109410.51419999999</v>
      </c>
    </row>
    <row r="23" spans="2:4" ht="25.5" customHeight="1">
      <c r="B23" s="763" t="s">
        <v>821</v>
      </c>
      <c r="C23" s="758" t="s">
        <v>238</v>
      </c>
      <c r="D23" s="765">
        <f>SUM('Nacrt programa rada za 24'!G552)</f>
        <v>30000.321</v>
      </c>
    </row>
    <row r="24" spans="2:4" ht="25.5" customHeight="1">
      <c r="B24" s="762" t="s">
        <v>820</v>
      </c>
      <c r="C24" s="758" t="s">
        <v>614</v>
      </c>
      <c r="D24" s="765">
        <f>SUM('Nacrt programa rada za 24'!G559)</f>
        <v>61775.999999999993</v>
      </c>
    </row>
    <row r="25" spans="2:4" ht="25.5" customHeight="1">
      <c r="B25" s="762" t="s">
        <v>822</v>
      </c>
      <c r="C25" s="758" t="s">
        <v>615</v>
      </c>
      <c r="D25" s="765">
        <f>SUM('Nacrt programa rada za 24'!G565)</f>
        <v>20416.5</v>
      </c>
    </row>
    <row r="26" spans="2:4" ht="25.5" customHeight="1">
      <c r="B26" s="762" t="s">
        <v>823</v>
      </c>
      <c r="C26" s="758" t="s">
        <v>616</v>
      </c>
      <c r="D26" s="765">
        <f>SUM('Nacrt programa rada za 24'!G570)</f>
        <v>18018</v>
      </c>
    </row>
    <row r="27" spans="2:4" ht="25.5" customHeight="1">
      <c r="B27" s="762" t="s">
        <v>825</v>
      </c>
      <c r="C27" s="758" t="s">
        <v>617</v>
      </c>
      <c r="D27" s="765">
        <v>500000</v>
      </c>
    </row>
    <row r="28" spans="2:4" ht="25.5" customHeight="1" thickBot="1">
      <c r="B28" s="764" t="s">
        <v>826</v>
      </c>
      <c r="C28" s="760" t="s">
        <v>748</v>
      </c>
      <c r="D28" s="766">
        <f>SUM('Nacrt programa rada za 24'!G647)</f>
        <v>1021983.5784599999</v>
      </c>
    </row>
    <row r="29" spans="2:4" ht="26.25" customHeight="1" thickBot="1">
      <c r="B29" s="814" t="s">
        <v>749</v>
      </c>
      <c r="C29" s="815"/>
      <c r="D29" s="1">
        <f>SUM(D10:D28)</f>
        <v>3975925.8453670396</v>
      </c>
    </row>
  </sheetData>
  <mergeCells count="4">
    <mergeCell ref="D6:D8"/>
    <mergeCell ref="B29:C29"/>
    <mergeCell ref="C6:C8"/>
    <mergeCell ref="B6:B8"/>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Nacrt programa rada za 24</vt:lpstr>
      <vt:lpstr>Rekapitulacija </vt:lpstr>
      <vt:lpstr>'Nacrt programa rada za 24'!Podrucje_ispisa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 Ilidza</dc:creator>
  <cp:lastModifiedBy>JP ILIDZA</cp:lastModifiedBy>
  <cp:lastPrinted>2024-01-17T13:07:27Z</cp:lastPrinted>
  <dcterms:created xsi:type="dcterms:W3CDTF">2023-08-31T05:52:29Z</dcterms:created>
  <dcterms:modified xsi:type="dcterms:W3CDTF">2024-01-17T13:07:41Z</dcterms:modified>
</cp:coreProperties>
</file>